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75" windowWidth="21465" windowHeight="12105"/>
  </bookViews>
  <sheets>
    <sheet name="Приложение 5" sheetId="1" r:id="rId1"/>
  </sheets>
  <definedNames>
    <definedName name="_xlnm.Print_Titles" localSheetId="0">'Приложение 5'!$4:$6</definedName>
  </definedNames>
  <calcPr calcId="144525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96" i="1" l="1"/>
  <c r="D172" i="1"/>
  <c r="D568" i="1" l="1"/>
  <c r="F409" i="1"/>
  <c r="E409" i="1"/>
  <c r="D409" i="1"/>
  <c r="D353" i="1"/>
  <c r="F287" i="1"/>
  <c r="E287" i="1"/>
  <c r="F195" i="1"/>
  <c r="F194" i="1" s="1"/>
  <c r="E195" i="1"/>
  <c r="E194" i="1" s="1"/>
  <c r="D194" i="1"/>
  <c r="D195" i="1"/>
  <c r="F9" i="1"/>
  <c r="E9" i="1"/>
  <c r="D9" i="1"/>
  <c r="F280" i="1"/>
  <c r="E280" i="1"/>
  <c r="E279" i="1" s="1"/>
  <c r="F279" i="1"/>
  <c r="D279" i="1"/>
  <c r="D280" i="1"/>
  <c r="F281" i="1"/>
  <c r="E281" i="1"/>
  <c r="D281" i="1"/>
  <c r="F206" i="1"/>
  <c r="D206" i="1"/>
  <c r="F213" i="1"/>
  <c r="F212" i="1" s="1"/>
  <c r="E213" i="1"/>
  <c r="E212" i="1" s="1"/>
  <c r="D213" i="1"/>
  <c r="D212" i="1" s="1"/>
  <c r="F220" i="1"/>
  <c r="E220" i="1"/>
  <c r="E219" i="1" s="1"/>
  <c r="F219" i="1"/>
  <c r="D220" i="1"/>
  <c r="D219" i="1" s="1"/>
  <c r="F217" i="1"/>
  <c r="F216" i="1" s="1"/>
  <c r="E217" i="1"/>
  <c r="E216" i="1" s="1"/>
  <c r="E215" i="1" s="1"/>
  <c r="D217" i="1"/>
  <c r="D216" i="1" s="1"/>
  <c r="F41" i="1"/>
  <c r="F40" i="1" s="1"/>
  <c r="E41" i="1"/>
  <c r="E40" i="1" s="1"/>
  <c r="D41" i="1"/>
  <c r="D40" i="1" s="1"/>
  <c r="F450" i="1"/>
  <c r="F449" i="1" s="1"/>
  <c r="E450" i="1"/>
  <c r="E449" i="1" s="1"/>
  <c r="D450" i="1"/>
  <c r="D449" i="1" s="1"/>
  <c r="F447" i="1"/>
  <c r="F446" i="1" s="1"/>
  <c r="E447" i="1"/>
  <c r="E446" i="1" s="1"/>
  <c r="D447" i="1"/>
  <c r="D446" i="1" s="1"/>
  <c r="F16" i="1"/>
  <c r="F15" i="1" s="1"/>
  <c r="F14" i="1" s="1"/>
  <c r="E16" i="1"/>
  <c r="E15" i="1" s="1"/>
  <c r="E14" i="1" s="1"/>
  <c r="D16" i="1"/>
  <c r="D15" i="1" s="1"/>
  <c r="D14" i="1" s="1"/>
  <c r="D120" i="1"/>
  <c r="D119" i="1" s="1"/>
  <c r="F70" i="1"/>
  <c r="F69" i="1" s="1"/>
  <c r="E70" i="1"/>
  <c r="E69" i="1" s="1"/>
  <c r="D70" i="1"/>
  <c r="D69" i="1" s="1"/>
  <c r="F29" i="1"/>
  <c r="E29" i="1"/>
  <c r="D29" i="1"/>
  <c r="D100" i="1"/>
  <c r="D68" i="1"/>
  <c r="F215" i="1" l="1"/>
  <c r="D215" i="1"/>
  <c r="D302" i="1"/>
  <c r="F298" i="1"/>
  <c r="F297" i="1" s="1"/>
  <c r="E298" i="1"/>
  <c r="D298" i="1"/>
  <c r="D297" i="1" s="1"/>
  <c r="E297" i="1"/>
  <c r="F295" i="1"/>
  <c r="F294" i="1" s="1"/>
  <c r="E295" i="1"/>
  <c r="E294" i="1" s="1"/>
  <c r="D295" i="1"/>
  <c r="D294" i="1" s="1"/>
  <c r="D287" i="1" s="1"/>
  <c r="D290" i="1"/>
  <c r="F322" i="1"/>
  <c r="E322" i="1"/>
  <c r="D322" i="1"/>
  <c r="D321" i="1"/>
  <c r="D365" i="1"/>
  <c r="D170" i="1"/>
  <c r="F632" i="1"/>
  <c r="E632" i="1"/>
  <c r="D632" i="1"/>
  <c r="F365" i="1"/>
  <c r="E365" i="1"/>
  <c r="F370" i="1"/>
  <c r="E370" i="1"/>
  <c r="D370" i="1"/>
  <c r="F616" i="1"/>
  <c r="E616" i="1"/>
  <c r="D616" i="1"/>
  <c r="F683" i="1" l="1"/>
  <c r="E683" i="1"/>
  <c r="D683" i="1"/>
  <c r="F596" i="1"/>
  <c r="E596" i="1"/>
  <c r="D596" i="1"/>
  <c r="F192" i="1"/>
  <c r="F191" i="1" s="1"/>
  <c r="E192" i="1"/>
  <c r="E191" i="1" s="1"/>
  <c r="D192" i="1"/>
  <c r="D191" i="1" s="1"/>
  <c r="F465" i="1"/>
  <c r="F464" i="1" s="1"/>
  <c r="E465" i="1"/>
  <c r="E464" i="1" s="1"/>
  <c r="D465" i="1"/>
  <c r="D464" i="1" s="1"/>
  <c r="F444" i="1"/>
  <c r="F443" i="1" s="1"/>
  <c r="F442" i="1" s="1"/>
  <c r="E444" i="1"/>
  <c r="E443" i="1" s="1"/>
  <c r="E442" i="1" s="1"/>
  <c r="D444" i="1"/>
  <c r="D443" i="1" s="1"/>
  <c r="D442" i="1" s="1"/>
  <c r="F207" i="1"/>
  <c r="E207" i="1"/>
  <c r="D207" i="1"/>
  <c r="E206" i="1"/>
  <c r="F203" i="1"/>
  <c r="E203" i="1"/>
  <c r="D203" i="1"/>
  <c r="F594" i="1"/>
  <c r="E594" i="1"/>
  <c r="D594" i="1"/>
  <c r="F440" i="1"/>
  <c r="E440" i="1"/>
  <c r="E439" i="1" s="1"/>
  <c r="D440" i="1"/>
  <c r="D439" i="1" s="1"/>
  <c r="D438" i="1" s="1"/>
  <c r="F414" i="1"/>
  <c r="F413" i="1" s="1"/>
  <c r="E414" i="1"/>
  <c r="E413" i="1" s="1"/>
  <c r="D414" i="1"/>
  <c r="D413" i="1" s="1"/>
  <c r="F455" i="1"/>
  <c r="F454" i="1" s="1"/>
  <c r="F453" i="1" s="1"/>
  <c r="E455" i="1"/>
  <c r="E454" i="1" s="1"/>
  <c r="E453" i="1" s="1"/>
  <c r="D455" i="1"/>
  <c r="D454" i="1" s="1"/>
  <c r="D453" i="1" s="1"/>
  <c r="D452" i="1" s="1"/>
  <c r="F411" i="1"/>
  <c r="F410" i="1" s="1"/>
  <c r="E411" i="1"/>
  <c r="E410" i="1" s="1"/>
  <c r="D411" i="1"/>
  <c r="D410" i="1" s="1"/>
  <c r="F375" i="1"/>
  <c r="F374" i="1" s="1"/>
  <c r="E375" i="1"/>
  <c r="E374" i="1" s="1"/>
  <c r="D375" i="1"/>
  <c r="D374" i="1" s="1"/>
  <c r="F669" i="1"/>
  <c r="E669" i="1"/>
  <c r="D669" i="1"/>
  <c r="F333" i="1"/>
  <c r="F332" i="1" s="1"/>
  <c r="E333" i="1"/>
  <c r="E332" i="1" s="1"/>
  <c r="D333" i="1"/>
  <c r="D332" i="1" s="1"/>
  <c r="F570" i="1" l="1"/>
  <c r="E570" i="1"/>
  <c r="F584" i="1"/>
  <c r="E584" i="1"/>
  <c r="F65" i="1" l="1"/>
  <c r="E65" i="1"/>
  <c r="D65" i="1"/>
  <c r="D25" i="1"/>
  <c r="F589" i="1" l="1"/>
  <c r="E589" i="1"/>
  <c r="D589" i="1"/>
  <c r="F663" i="1" l="1"/>
  <c r="F662" i="1" s="1"/>
  <c r="E663" i="1"/>
  <c r="E662" i="1" s="1"/>
  <c r="D663" i="1"/>
  <c r="D662" i="1" s="1"/>
  <c r="D598" i="1"/>
  <c r="D593" i="1" s="1"/>
  <c r="F482" i="1"/>
  <c r="F481" i="1" s="1"/>
  <c r="E482" i="1"/>
  <c r="E481" i="1" s="1"/>
  <c r="D482" i="1"/>
  <c r="D481" i="1" s="1"/>
  <c r="F369" i="1"/>
  <c r="F368" i="1" s="1"/>
  <c r="E369" i="1"/>
  <c r="E368" i="1" s="1"/>
  <c r="D369" i="1"/>
  <c r="D368" i="1" s="1"/>
  <c r="F321" i="1"/>
  <c r="E321" i="1"/>
  <c r="F286" i="1"/>
  <c r="E286" i="1"/>
  <c r="D286" i="1"/>
  <c r="D189" i="1"/>
  <c r="F170" i="1"/>
  <c r="E170" i="1"/>
  <c r="F30" i="1"/>
  <c r="E30" i="1"/>
  <c r="D30" i="1"/>
  <c r="F127" i="1"/>
  <c r="E127" i="1"/>
  <c r="D127" i="1"/>
  <c r="F101" i="1"/>
  <c r="E101" i="1"/>
  <c r="D101" i="1"/>
  <c r="F100" i="1"/>
  <c r="E100" i="1"/>
  <c r="F93" i="1"/>
  <c r="F92" i="1"/>
  <c r="E93" i="1"/>
  <c r="E92" i="1"/>
  <c r="D93" i="1"/>
  <c r="D92" i="1"/>
  <c r="F26" i="1"/>
  <c r="F25" i="1"/>
  <c r="E26" i="1"/>
  <c r="E25" i="1"/>
  <c r="D26" i="1"/>
  <c r="D458" i="1" l="1"/>
  <c r="D457" i="1" s="1"/>
  <c r="E458" i="1"/>
  <c r="E457" i="1" s="1"/>
  <c r="E452" i="1" s="1"/>
  <c r="F458" i="1"/>
  <c r="F457" i="1" s="1"/>
  <c r="F452" i="1" s="1"/>
  <c r="D436" i="1"/>
  <c r="D671" i="1" l="1"/>
  <c r="D668" i="1" s="1"/>
  <c r="D111" i="1"/>
  <c r="D20" i="1"/>
  <c r="F497" i="1" l="1"/>
  <c r="F496" i="1" s="1"/>
  <c r="E497" i="1"/>
  <c r="E496" i="1" s="1"/>
  <c r="D497" i="1"/>
  <c r="D496" i="1" s="1"/>
  <c r="F666" i="1"/>
  <c r="F665" i="1" s="1"/>
  <c r="E666" i="1"/>
  <c r="E665" i="1" s="1"/>
  <c r="D666" i="1"/>
  <c r="D665" i="1" s="1"/>
  <c r="F495" i="1" l="1"/>
  <c r="E495" i="1"/>
  <c r="F366" i="1" l="1"/>
  <c r="E366" i="1"/>
  <c r="D366" i="1"/>
  <c r="E364" i="1"/>
  <c r="D364" i="1"/>
  <c r="F364" i="1"/>
  <c r="F363" i="1" l="1"/>
  <c r="E363" i="1"/>
  <c r="D363" i="1"/>
  <c r="D495" i="1" l="1"/>
  <c r="D109" i="1" l="1"/>
  <c r="F317" i="1"/>
  <c r="F316" i="1" s="1"/>
  <c r="E317" i="1"/>
  <c r="E316" i="1" s="1"/>
  <c r="D317" i="1"/>
  <c r="D316" i="1" s="1"/>
  <c r="F685" i="1" l="1"/>
  <c r="F682" i="1" s="1"/>
  <c r="F680" i="1"/>
  <c r="F679" i="1" s="1"/>
  <c r="F677" i="1"/>
  <c r="F676" i="1" s="1"/>
  <c r="F674" i="1"/>
  <c r="F673" i="1" s="1"/>
  <c r="F660" i="1"/>
  <c r="F659" i="1" s="1"/>
  <c r="F656" i="1"/>
  <c r="F655" i="1" s="1"/>
  <c r="F653" i="1"/>
  <c r="F651" i="1"/>
  <c r="F648" i="1"/>
  <c r="F646" i="1"/>
  <c r="F642" i="1"/>
  <c r="F641" i="1" s="1"/>
  <c r="F639" i="1"/>
  <c r="F637" i="1"/>
  <c r="F635" i="1"/>
  <c r="F630" i="1"/>
  <c r="F629" i="1" s="1"/>
  <c r="F626" i="1"/>
  <c r="F625" i="1" s="1"/>
  <c r="F623" i="1"/>
  <c r="F621" i="1"/>
  <c r="F619" i="1"/>
  <c r="F614" i="1"/>
  <c r="F613" i="1" s="1"/>
  <c r="F610" i="1"/>
  <c r="F609" i="1" s="1"/>
  <c r="F607" i="1"/>
  <c r="F605" i="1"/>
  <c r="F603" i="1"/>
  <c r="F598" i="1"/>
  <c r="F593" i="1" s="1"/>
  <c r="F591" i="1"/>
  <c r="F590" i="1" s="1"/>
  <c r="F588" i="1"/>
  <c r="F587" i="1" s="1"/>
  <c r="F585" i="1"/>
  <c r="F583" i="1"/>
  <c r="F581" i="1"/>
  <c r="F577" i="1"/>
  <c r="F576" i="1" s="1"/>
  <c r="F574" i="1"/>
  <c r="F573" i="1" s="1"/>
  <c r="F571" i="1"/>
  <c r="F569" i="1"/>
  <c r="F567" i="1"/>
  <c r="F564" i="1"/>
  <c r="F562" i="1"/>
  <c r="F559" i="1"/>
  <c r="F558" i="1" s="1"/>
  <c r="F556" i="1"/>
  <c r="F554" i="1"/>
  <c r="F551" i="1"/>
  <c r="F549" i="1"/>
  <c r="F546" i="1"/>
  <c r="F545" i="1" s="1"/>
  <c r="F542" i="1"/>
  <c r="F540" i="1"/>
  <c r="F538" i="1"/>
  <c r="F533" i="1"/>
  <c r="F531" i="1"/>
  <c r="F529" i="1"/>
  <c r="F525" i="1"/>
  <c r="F524" i="1" s="1"/>
  <c r="F521" i="1"/>
  <c r="F519" i="1"/>
  <c r="F517" i="1"/>
  <c r="F513" i="1"/>
  <c r="F508" i="1"/>
  <c r="F504" i="1"/>
  <c r="F503" i="1" s="1"/>
  <c r="F502" i="1" s="1"/>
  <c r="F493" i="1"/>
  <c r="F492" i="1" s="1"/>
  <c r="F491" i="1" s="1"/>
  <c r="F489" i="1"/>
  <c r="F488" i="1" s="1"/>
  <c r="F487" i="1" s="1"/>
  <c r="F485" i="1"/>
  <c r="F484" i="1" s="1"/>
  <c r="F479" i="1"/>
  <c r="F478" i="1" s="1"/>
  <c r="F476" i="1"/>
  <c r="F475" i="1" s="1"/>
  <c r="F473" i="1"/>
  <c r="F472" i="1" s="1"/>
  <c r="F470" i="1"/>
  <c r="F469" i="1" s="1"/>
  <c r="F462" i="1"/>
  <c r="F461" i="1" s="1"/>
  <c r="F460" i="1" s="1"/>
  <c r="F436" i="1"/>
  <c r="F435" i="1" s="1"/>
  <c r="F433" i="1"/>
  <c r="F432" i="1" s="1"/>
  <c r="F430" i="1"/>
  <c r="F429" i="1" s="1"/>
  <c r="F426" i="1"/>
  <c r="F425" i="1" s="1"/>
  <c r="F423" i="1"/>
  <c r="F422" i="1" s="1"/>
  <c r="F420" i="1"/>
  <c r="F419" i="1" s="1"/>
  <c r="F417" i="1"/>
  <c r="F416" i="1" s="1"/>
  <c r="F407" i="1"/>
  <c r="F406" i="1" s="1"/>
  <c r="F404" i="1"/>
  <c r="F403" i="1" s="1"/>
  <c r="F401" i="1"/>
  <c r="F400" i="1" s="1"/>
  <c r="F397" i="1"/>
  <c r="F396" i="1" s="1"/>
  <c r="F394" i="1"/>
  <c r="F393" i="1" s="1"/>
  <c r="F391" i="1"/>
  <c r="F390" i="1" s="1"/>
  <c r="F388" i="1"/>
  <c r="F387" i="1" s="1"/>
  <c r="F385" i="1"/>
  <c r="F384" i="1" s="1"/>
  <c r="F382" i="1"/>
  <c r="F381" i="1" s="1"/>
  <c r="F379" i="1"/>
  <c r="F378" i="1" s="1"/>
  <c r="F372" i="1"/>
  <c r="F371" i="1" s="1"/>
  <c r="F361" i="1"/>
  <c r="F360" i="1" s="1"/>
  <c r="F358" i="1"/>
  <c r="F357" i="1" s="1"/>
  <c r="F355" i="1"/>
  <c r="F354" i="1" s="1"/>
  <c r="F351" i="1"/>
  <c r="F350" i="1" s="1"/>
  <c r="F348" i="1"/>
  <c r="F347" i="1" s="1"/>
  <c r="F345" i="1"/>
  <c r="F344" i="1" s="1"/>
  <c r="F342" i="1"/>
  <c r="F341" i="1" s="1"/>
  <c r="F339" i="1"/>
  <c r="F338" i="1" s="1"/>
  <c r="F336" i="1"/>
  <c r="F335" i="1" s="1"/>
  <c r="F330" i="1"/>
  <c r="F328" i="1"/>
  <c r="F326" i="1"/>
  <c r="F320" i="1"/>
  <c r="F319" i="1" s="1"/>
  <c r="F314" i="1"/>
  <c r="F313" i="1" s="1"/>
  <c r="F311" i="1"/>
  <c r="F310" i="1" s="1"/>
  <c r="F307" i="1"/>
  <c r="F306" i="1" s="1"/>
  <c r="F304" i="1"/>
  <c r="F303" i="1" s="1"/>
  <c r="F301" i="1"/>
  <c r="F300" i="1" s="1"/>
  <c r="F292" i="1"/>
  <c r="F291" i="1" s="1"/>
  <c r="F289" i="1"/>
  <c r="F288" i="1" s="1"/>
  <c r="F285" i="1"/>
  <c r="F284" i="1" s="1"/>
  <c r="F283" i="1" s="1"/>
  <c r="F277" i="1"/>
  <c r="F276" i="1" s="1"/>
  <c r="F274" i="1"/>
  <c r="F273" i="1" s="1"/>
  <c r="F271" i="1"/>
  <c r="F269" i="1"/>
  <c r="F267" i="1"/>
  <c r="F265" i="1"/>
  <c r="F261" i="1"/>
  <c r="F260" i="1" s="1"/>
  <c r="F258" i="1"/>
  <c r="F257" i="1" s="1"/>
  <c r="F255" i="1"/>
  <c r="F254" i="1" s="1"/>
  <c r="F252" i="1"/>
  <c r="F250" i="1"/>
  <c r="F248" i="1"/>
  <c r="F246" i="1"/>
  <c r="F242" i="1"/>
  <c r="F241" i="1" s="1"/>
  <c r="F239" i="1"/>
  <c r="F238" i="1" s="1"/>
  <c r="F236" i="1"/>
  <c r="F235" i="1" s="1"/>
  <c r="F231" i="1"/>
  <c r="F229" i="1"/>
  <c r="F227" i="1"/>
  <c r="F223" i="1"/>
  <c r="F222" i="1" s="1"/>
  <c r="F210" i="1"/>
  <c r="F209" i="1" s="1"/>
  <c r="F205" i="1"/>
  <c r="F202" i="1" s="1"/>
  <c r="F200" i="1"/>
  <c r="F199" i="1" s="1"/>
  <c r="F197" i="1"/>
  <c r="F196" i="1" s="1"/>
  <c r="F189" i="1"/>
  <c r="F188" i="1" s="1"/>
  <c r="F187" i="1" s="1"/>
  <c r="F185" i="1"/>
  <c r="F184" i="1" s="1"/>
  <c r="F182" i="1"/>
  <c r="F181" i="1" s="1"/>
  <c r="F179" i="1"/>
  <c r="F178" i="1" s="1"/>
  <c r="F175" i="1"/>
  <c r="F174" i="1" s="1"/>
  <c r="F173" i="1" s="1"/>
  <c r="F171" i="1"/>
  <c r="F169" i="1"/>
  <c r="F166" i="1"/>
  <c r="F165" i="1" s="1"/>
  <c r="F163" i="1"/>
  <c r="F162" i="1" s="1"/>
  <c r="F160" i="1"/>
  <c r="F159" i="1" s="1"/>
  <c r="F157" i="1"/>
  <c r="F156" i="1" s="1"/>
  <c r="F154" i="1"/>
  <c r="F153" i="1" s="1"/>
  <c r="F151" i="1"/>
  <c r="F150" i="1" s="1"/>
  <c r="F148" i="1"/>
  <c r="F147" i="1" s="1"/>
  <c r="F144" i="1"/>
  <c r="F143" i="1" s="1"/>
  <c r="F141" i="1"/>
  <c r="F140" i="1" s="1"/>
  <c r="F133" i="1"/>
  <c r="F130" i="1"/>
  <c r="F129" i="1" s="1"/>
  <c r="F126" i="1"/>
  <c r="F125" i="1" s="1"/>
  <c r="F123" i="1"/>
  <c r="F122" i="1" s="1"/>
  <c r="F120" i="1" s="1"/>
  <c r="F119" i="1" s="1"/>
  <c r="F115" i="1"/>
  <c r="F114" i="1" s="1"/>
  <c r="F111" i="1"/>
  <c r="F110" i="1" s="1"/>
  <c r="F107" i="1"/>
  <c r="F106" i="1" s="1"/>
  <c r="F103" i="1"/>
  <c r="F102" i="1" s="1"/>
  <c r="F99" i="1"/>
  <c r="F98" i="1" s="1"/>
  <c r="F95" i="1"/>
  <c r="F94" i="1" s="1"/>
  <c r="F91" i="1"/>
  <c r="F90" i="1" s="1"/>
  <c r="F87" i="1"/>
  <c r="F86" i="1" s="1"/>
  <c r="F83" i="1"/>
  <c r="F82" i="1" s="1"/>
  <c r="F80" i="1"/>
  <c r="F79" i="1" s="1"/>
  <c r="F77" i="1"/>
  <c r="F76" i="1" s="1"/>
  <c r="F74" i="1"/>
  <c r="F73" i="1" s="1"/>
  <c r="F67" i="1"/>
  <c r="F66" i="1" s="1"/>
  <c r="F64" i="1"/>
  <c r="F63" i="1" s="1"/>
  <c r="F61" i="1"/>
  <c r="F59" i="1"/>
  <c r="F55" i="1"/>
  <c r="F54" i="1" s="1"/>
  <c r="F52" i="1"/>
  <c r="F51" i="1" s="1"/>
  <c r="F49" i="1"/>
  <c r="F47" i="1"/>
  <c r="F45" i="1"/>
  <c r="F38" i="1"/>
  <c r="F36" i="1"/>
  <c r="F32" i="1"/>
  <c r="F31" i="1" s="1"/>
  <c r="F28" i="1"/>
  <c r="F27" i="1" s="1"/>
  <c r="F24" i="1"/>
  <c r="F23" i="1" s="1"/>
  <c r="F20" i="1"/>
  <c r="F19" i="1" s="1"/>
  <c r="F11" i="1"/>
  <c r="F10" i="1" s="1"/>
  <c r="E685" i="1"/>
  <c r="E682" i="1" s="1"/>
  <c r="E680" i="1"/>
  <c r="E679" i="1" s="1"/>
  <c r="E677" i="1"/>
  <c r="E676" i="1" s="1"/>
  <c r="E674" i="1"/>
  <c r="E673" i="1" s="1"/>
  <c r="E660" i="1"/>
  <c r="E659" i="1" s="1"/>
  <c r="E656" i="1"/>
  <c r="E655" i="1" s="1"/>
  <c r="E653" i="1"/>
  <c r="E651" i="1"/>
  <c r="E648" i="1"/>
  <c r="E646" i="1"/>
  <c r="E642" i="1"/>
  <c r="E641" i="1" s="1"/>
  <c r="E639" i="1"/>
  <c r="E637" i="1"/>
  <c r="E635" i="1"/>
  <c r="E630" i="1"/>
  <c r="E629" i="1" s="1"/>
  <c r="E626" i="1"/>
  <c r="E625" i="1" s="1"/>
  <c r="E623" i="1"/>
  <c r="E621" i="1"/>
  <c r="E619" i="1"/>
  <c r="E614" i="1"/>
  <c r="E613" i="1" s="1"/>
  <c r="E610" i="1"/>
  <c r="E609" i="1" s="1"/>
  <c r="E607" i="1"/>
  <c r="E605" i="1"/>
  <c r="E603" i="1"/>
  <c r="E598" i="1"/>
  <c r="E593" i="1" s="1"/>
  <c r="E591" i="1"/>
  <c r="E590" i="1" s="1"/>
  <c r="E588" i="1"/>
  <c r="E587" i="1" s="1"/>
  <c r="E585" i="1"/>
  <c r="E583" i="1"/>
  <c r="E581" i="1"/>
  <c r="E577" i="1"/>
  <c r="E576" i="1" s="1"/>
  <c r="E574" i="1"/>
  <c r="E573" i="1" s="1"/>
  <c r="E571" i="1"/>
  <c r="E569" i="1"/>
  <c r="E567" i="1"/>
  <c r="E564" i="1"/>
  <c r="E562" i="1"/>
  <c r="E559" i="1"/>
  <c r="E558" i="1" s="1"/>
  <c r="E556" i="1"/>
  <c r="E554" i="1"/>
  <c r="E551" i="1"/>
  <c r="E549" i="1"/>
  <c r="E546" i="1"/>
  <c r="E545" i="1" s="1"/>
  <c r="E542" i="1"/>
  <c r="E540" i="1"/>
  <c r="E538" i="1"/>
  <c r="E533" i="1"/>
  <c r="E531" i="1"/>
  <c r="E529" i="1"/>
  <c r="E525" i="1"/>
  <c r="E524" i="1" s="1"/>
  <c r="E521" i="1"/>
  <c r="E519" i="1"/>
  <c r="E517" i="1"/>
  <c r="E513" i="1"/>
  <c r="E508" i="1"/>
  <c r="E504" i="1"/>
  <c r="E503" i="1" s="1"/>
  <c r="E502" i="1" s="1"/>
  <c r="E493" i="1"/>
  <c r="E492" i="1" s="1"/>
  <c r="E491" i="1" s="1"/>
  <c r="E489" i="1"/>
  <c r="E488" i="1" s="1"/>
  <c r="E487" i="1" s="1"/>
  <c r="E485" i="1"/>
  <c r="E484" i="1" s="1"/>
  <c r="E479" i="1"/>
  <c r="E478" i="1" s="1"/>
  <c r="E476" i="1"/>
  <c r="E475" i="1" s="1"/>
  <c r="E473" i="1"/>
  <c r="E472" i="1" s="1"/>
  <c r="E470" i="1"/>
  <c r="E469" i="1" s="1"/>
  <c r="E462" i="1"/>
  <c r="E461" i="1" s="1"/>
  <c r="E460" i="1" s="1"/>
  <c r="E436" i="1"/>
  <c r="E435" i="1" s="1"/>
  <c r="E433" i="1"/>
  <c r="E432" i="1" s="1"/>
  <c r="E430" i="1"/>
  <c r="E429" i="1" s="1"/>
  <c r="E426" i="1"/>
  <c r="E425" i="1" s="1"/>
  <c r="E423" i="1"/>
  <c r="E422" i="1" s="1"/>
  <c r="E420" i="1"/>
  <c r="E419" i="1" s="1"/>
  <c r="E417" i="1"/>
  <c r="E416" i="1" s="1"/>
  <c r="E407" i="1"/>
  <c r="E406" i="1" s="1"/>
  <c r="E404" i="1"/>
  <c r="E403" i="1" s="1"/>
  <c r="E401" i="1"/>
  <c r="E400" i="1" s="1"/>
  <c r="E397" i="1"/>
  <c r="E396" i="1" s="1"/>
  <c r="E394" i="1"/>
  <c r="E393" i="1" s="1"/>
  <c r="E391" i="1"/>
  <c r="E390" i="1" s="1"/>
  <c r="E388" i="1"/>
  <c r="E387" i="1" s="1"/>
  <c r="E385" i="1"/>
  <c r="E384" i="1" s="1"/>
  <c r="E382" i="1"/>
  <c r="E381" i="1" s="1"/>
  <c r="E379" i="1"/>
  <c r="E378" i="1" s="1"/>
  <c r="E372" i="1"/>
  <c r="E371" i="1" s="1"/>
  <c r="E361" i="1"/>
  <c r="E360" i="1" s="1"/>
  <c r="E358" i="1"/>
  <c r="E357" i="1" s="1"/>
  <c r="E355" i="1"/>
  <c r="E354" i="1" s="1"/>
  <c r="E351" i="1"/>
  <c r="E350" i="1" s="1"/>
  <c r="E348" i="1"/>
  <c r="E347" i="1" s="1"/>
  <c r="E345" i="1"/>
  <c r="E344" i="1" s="1"/>
  <c r="E342" i="1"/>
  <c r="E341" i="1" s="1"/>
  <c r="E339" i="1"/>
  <c r="E338" i="1" s="1"/>
  <c r="E336" i="1"/>
  <c r="E335" i="1" s="1"/>
  <c r="E330" i="1"/>
  <c r="E328" i="1"/>
  <c r="E326" i="1"/>
  <c r="E320" i="1"/>
  <c r="E319" i="1" s="1"/>
  <c r="E314" i="1"/>
  <c r="E313" i="1" s="1"/>
  <c r="E311" i="1"/>
  <c r="E310" i="1" s="1"/>
  <c r="E307" i="1"/>
  <c r="E306" i="1" s="1"/>
  <c r="E304" i="1"/>
  <c r="E303" i="1" s="1"/>
  <c r="E301" i="1"/>
  <c r="E300" i="1" s="1"/>
  <c r="E292" i="1"/>
  <c r="E291" i="1" s="1"/>
  <c r="E289" i="1"/>
  <c r="E288" i="1" s="1"/>
  <c r="E285" i="1"/>
  <c r="E284" i="1" s="1"/>
  <c r="E283" i="1" s="1"/>
  <c r="E277" i="1"/>
  <c r="E276" i="1" s="1"/>
  <c r="E274" i="1"/>
  <c r="E273" i="1" s="1"/>
  <c r="E271" i="1"/>
  <c r="E269" i="1"/>
  <c r="E267" i="1"/>
  <c r="E265" i="1"/>
  <c r="E261" i="1"/>
  <c r="E260" i="1" s="1"/>
  <c r="E258" i="1"/>
  <c r="E257" i="1" s="1"/>
  <c r="E255" i="1"/>
  <c r="E254" i="1" s="1"/>
  <c r="E252" i="1"/>
  <c r="E250" i="1"/>
  <c r="E248" i="1"/>
  <c r="E246" i="1"/>
  <c r="E242" i="1"/>
  <c r="E241" i="1" s="1"/>
  <c r="E239" i="1"/>
  <c r="E238" i="1" s="1"/>
  <c r="E236" i="1"/>
  <c r="E235" i="1" s="1"/>
  <c r="E231" i="1"/>
  <c r="E229" i="1"/>
  <c r="E227" i="1"/>
  <c r="E223" i="1"/>
  <c r="E222" i="1" s="1"/>
  <c r="E210" i="1"/>
  <c r="E209" i="1" s="1"/>
  <c r="E205" i="1"/>
  <c r="E202" i="1" s="1"/>
  <c r="E200" i="1"/>
  <c r="E199" i="1" s="1"/>
  <c r="E197" i="1"/>
  <c r="E196" i="1" s="1"/>
  <c r="E189" i="1"/>
  <c r="E188" i="1" s="1"/>
  <c r="E187" i="1" s="1"/>
  <c r="E185" i="1"/>
  <c r="E184" i="1" s="1"/>
  <c r="E182" i="1"/>
  <c r="E181" i="1" s="1"/>
  <c r="E179" i="1"/>
  <c r="E178" i="1" s="1"/>
  <c r="E175" i="1"/>
  <c r="E174" i="1" s="1"/>
  <c r="E173" i="1" s="1"/>
  <c r="E171" i="1"/>
  <c r="E169" i="1"/>
  <c r="E166" i="1"/>
  <c r="E165" i="1" s="1"/>
  <c r="E163" i="1"/>
  <c r="E162" i="1" s="1"/>
  <c r="E160" i="1"/>
  <c r="E159" i="1" s="1"/>
  <c r="E157" i="1"/>
  <c r="E156" i="1" s="1"/>
  <c r="E154" i="1"/>
  <c r="E153" i="1" s="1"/>
  <c r="E151" i="1"/>
  <c r="E150" i="1" s="1"/>
  <c r="E148" i="1"/>
  <c r="E147" i="1" s="1"/>
  <c r="E144" i="1"/>
  <c r="E143" i="1" s="1"/>
  <c r="E141" i="1"/>
  <c r="E140" i="1" s="1"/>
  <c r="E133" i="1"/>
  <c r="E130" i="1"/>
  <c r="E129" i="1" s="1"/>
  <c r="E126" i="1"/>
  <c r="E125" i="1" s="1"/>
  <c r="E123" i="1"/>
  <c r="E122" i="1" s="1"/>
  <c r="E120" i="1" s="1"/>
  <c r="E119" i="1" s="1"/>
  <c r="E115" i="1"/>
  <c r="E114" i="1" s="1"/>
  <c r="E111" i="1"/>
  <c r="E110" i="1" s="1"/>
  <c r="E107" i="1"/>
  <c r="E106" i="1" s="1"/>
  <c r="E103" i="1"/>
  <c r="E102" i="1" s="1"/>
  <c r="E99" i="1"/>
  <c r="E98" i="1" s="1"/>
  <c r="E95" i="1"/>
  <c r="E94" i="1" s="1"/>
  <c r="E91" i="1"/>
  <c r="E90" i="1" s="1"/>
  <c r="E87" i="1"/>
  <c r="E86" i="1" s="1"/>
  <c r="E83" i="1"/>
  <c r="E82" i="1" s="1"/>
  <c r="E80" i="1"/>
  <c r="E79" i="1" s="1"/>
  <c r="E77" i="1"/>
  <c r="E76" i="1" s="1"/>
  <c r="E74" i="1"/>
  <c r="E73" i="1" s="1"/>
  <c r="E67" i="1"/>
  <c r="E66" i="1" s="1"/>
  <c r="E64" i="1"/>
  <c r="E63" i="1" s="1"/>
  <c r="E61" i="1"/>
  <c r="E59" i="1"/>
  <c r="E55" i="1"/>
  <c r="E54" i="1" s="1"/>
  <c r="E52" i="1"/>
  <c r="E51" i="1" s="1"/>
  <c r="E49" i="1"/>
  <c r="E47" i="1"/>
  <c r="E45" i="1"/>
  <c r="E38" i="1"/>
  <c r="E36" i="1"/>
  <c r="E32" i="1"/>
  <c r="E31" i="1" s="1"/>
  <c r="E28" i="1"/>
  <c r="E27" i="1" s="1"/>
  <c r="E24" i="1"/>
  <c r="E23" i="1" s="1"/>
  <c r="E20" i="1"/>
  <c r="E19" i="1" s="1"/>
  <c r="E11" i="1"/>
  <c r="E10" i="1" s="1"/>
  <c r="E353" i="1" l="1"/>
  <c r="F353" i="1"/>
  <c r="E658" i="1"/>
  <c r="F506" i="1"/>
  <c r="F507" i="1"/>
  <c r="E506" i="1"/>
  <c r="E507" i="1"/>
  <c r="F511" i="1"/>
  <c r="F512" i="1"/>
  <c r="E511" i="1"/>
  <c r="E512" i="1"/>
  <c r="F658" i="1"/>
  <c r="E650" i="1"/>
  <c r="F650" i="1"/>
  <c r="F468" i="1"/>
  <c r="F467" i="1" s="1"/>
  <c r="E468" i="1"/>
  <c r="E467" i="1" s="1"/>
  <c r="F377" i="1"/>
  <c r="E377" i="1"/>
  <c r="F309" i="1"/>
  <c r="E309" i="1"/>
  <c r="F35" i="1"/>
  <c r="F645" i="1"/>
  <c r="F58" i="1"/>
  <c r="F245" i="1"/>
  <c r="F244" i="1" s="1"/>
  <c r="F264" i="1"/>
  <c r="F263" i="1" s="1"/>
  <c r="F85" i="1"/>
  <c r="E58" i="1"/>
  <c r="E645" i="1"/>
  <c r="F561" i="1"/>
  <c r="E85" i="1"/>
  <c r="E566" i="1"/>
  <c r="F132" i="1"/>
  <c r="F128" i="1" s="1"/>
  <c r="F548" i="1"/>
  <c r="F602" i="1"/>
  <c r="F601" i="1" s="1"/>
  <c r="F44" i="1"/>
  <c r="E35" i="1"/>
  <c r="E132" i="1"/>
  <c r="E128" i="1" s="1"/>
  <c r="F226" i="1"/>
  <c r="F225" i="1" s="1"/>
  <c r="E226" i="1"/>
  <c r="E225" i="1" s="1"/>
  <c r="F528" i="1"/>
  <c r="F527" i="1" s="1"/>
  <c r="F523" i="1" s="1"/>
  <c r="E245" i="1"/>
  <c r="E244" i="1" s="1"/>
  <c r="E264" i="1"/>
  <c r="E263" i="1" s="1"/>
  <c r="E580" i="1"/>
  <c r="E579" i="1" s="1"/>
  <c r="F580" i="1"/>
  <c r="F579" i="1" s="1"/>
  <c r="E516" i="1"/>
  <c r="E515" i="1" s="1"/>
  <c r="F566" i="1"/>
  <c r="E44" i="1"/>
  <c r="E168" i="1"/>
  <c r="E146" i="1" s="1"/>
  <c r="E528" i="1"/>
  <c r="E527" i="1" s="1"/>
  <c r="E523" i="1" s="1"/>
  <c r="E537" i="1"/>
  <c r="E536" i="1" s="1"/>
  <c r="E548" i="1"/>
  <c r="F325" i="1"/>
  <c r="F324" i="1" s="1"/>
  <c r="F516" i="1"/>
  <c r="F515" i="1" s="1"/>
  <c r="F634" i="1"/>
  <c r="F168" i="1"/>
  <c r="F146" i="1" s="1"/>
  <c r="E634" i="1"/>
  <c r="E618" i="1"/>
  <c r="F618" i="1"/>
  <c r="E602" i="1"/>
  <c r="E601" i="1" s="1"/>
  <c r="E72" i="1"/>
  <c r="E139" i="1"/>
  <c r="E428" i="1"/>
  <c r="F428" i="1"/>
  <c r="E177" i="1"/>
  <c r="F399" i="1"/>
  <c r="E561" i="1"/>
  <c r="F553" i="1"/>
  <c r="E553" i="1"/>
  <c r="F537" i="1"/>
  <c r="F536" i="1" s="1"/>
  <c r="E325" i="1"/>
  <c r="E324" i="1" s="1"/>
  <c r="F139" i="1"/>
  <c r="F72" i="1"/>
  <c r="F177" i="1"/>
  <c r="E399" i="1"/>
  <c r="F510" i="1" l="1"/>
  <c r="E510" i="1"/>
  <c r="E644" i="1"/>
  <c r="F644" i="1"/>
  <c r="F612" i="1"/>
  <c r="E612" i="1"/>
  <c r="F628" i="1"/>
  <c r="F544" i="1"/>
  <c r="F535" i="1" s="1"/>
  <c r="E628" i="1"/>
  <c r="E544" i="1"/>
  <c r="E535" i="1" s="1"/>
  <c r="D546" i="1"/>
  <c r="D545" i="1" s="1"/>
  <c r="D549" i="1"/>
  <c r="D551" i="1"/>
  <c r="D554" i="1"/>
  <c r="D556" i="1"/>
  <c r="D559" i="1"/>
  <c r="D558" i="1" s="1"/>
  <c r="D562" i="1"/>
  <c r="D564" i="1"/>
  <c r="D567" i="1"/>
  <c r="D569" i="1"/>
  <c r="D571" i="1"/>
  <c r="D574" i="1"/>
  <c r="D573" i="1" s="1"/>
  <c r="D577" i="1"/>
  <c r="D576" i="1" s="1"/>
  <c r="D581" i="1"/>
  <c r="D583" i="1"/>
  <c r="D585" i="1"/>
  <c r="D588" i="1"/>
  <c r="D587" i="1" s="1"/>
  <c r="D591" i="1"/>
  <c r="D590" i="1" s="1"/>
  <c r="D603" i="1"/>
  <c r="D605" i="1"/>
  <c r="D607" i="1"/>
  <c r="D610" i="1"/>
  <c r="D609" i="1" s="1"/>
  <c r="D614" i="1"/>
  <c r="D613" i="1" s="1"/>
  <c r="D619" i="1"/>
  <c r="D621" i="1"/>
  <c r="D623" i="1"/>
  <c r="D626" i="1"/>
  <c r="D625" i="1" s="1"/>
  <c r="D630" i="1"/>
  <c r="D629" i="1" s="1"/>
  <c r="D635" i="1"/>
  <c r="D637" i="1"/>
  <c r="D639" i="1"/>
  <c r="D642" i="1"/>
  <c r="D641" i="1" s="1"/>
  <c r="D646" i="1"/>
  <c r="D648" i="1"/>
  <c r="D653" i="1"/>
  <c r="D651" i="1"/>
  <c r="D656" i="1"/>
  <c r="D655" i="1" s="1"/>
  <c r="D660" i="1"/>
  <c r="D659" i="1" s="1"/>
  <c r="D674" i="1"/>
  <c r="D673" i="1" s="1"/>
  <c r="D677" i="1"/>
  <c r="D676" i="1" s="1"/>
  <c r="D680" i="1"/>
  <c r="D679" i="1" s="1"/>
  <c r="D685" i="1"/>
  <c r="D682" i="1" s="1"/>
  <c r="D538" i="1"/>
  <c r="D540" i="1"/>
  <c r="D542" i="1"/>
  <c r="D525" i="1"/>
  <c r="D524" i="1" s="1"/>
  <c r="D529" i="1"/>
  <c r="D531" i="1"/>
  <c r="D533" i="1"/>
  <c r="D519" i="1"/>
  <c r="D521" i="1"/>
  <c r="D517" i="1"/>
  <c r="D513" i="1"/>
  <c r="D508" i="1"/>
  <c r="D504" i="1"/>
  <c r="D503" i="1" s="1"/>
  <c r="D502" i="1" s="1"/>
  <c r="D493" i="1"/>
  <c r="D492" i="1" s="1"/>
  <c r="D491" i="1" s="1"/>
  <c r="D489" i="1"/>
  <c r="D488" i="1" s="1"/>
  <c r="D487" i="1" s="1"/>
  <c r="D470" i="1"/>
  <c r="D469" i="1" s="1"/>
  <c r="D473" i="1"/>
  <c r="D472" i="1" s="1"/>
  <c r="D476" i="1"/>
  <c r="D475" i="1" s="1"/>
  <c r="D479" i="1"/>
  <c r="D478" i="1" s="1"/>
  <c r="D485" i="1"/>
  <c r="D484" i="1" s="1"/>
  <c r="D462" i="1"/>
  <c r="D461" i="1" s="1"/>
  <c r="D460" i="1" s="1"/>
  <c r="D658" i="1" l="1"/>
  <c r="D506" i="1"/>
  <c r="D507" i="1"/>
  <c r="D511" i="1"/>
  <c r="D512" i="1"/>
  <c r="D650" i="1"/>
  <c r="D566" i="1"/>
  <c r="D468" i="1"/>
  <c r="D467" i="1" s="1"/>
  <c r="F7" i="1"/>
  <c r="E7" i="1"/>
  <c r="E600" i="1"/>
  <c r="F600" i="1"/>
  <c r="F500" i="1" s="1"/>
  <c r="D548" i="1"/>
  <c r="D561" i="1"/>
  <c r="D634" i="1"/>
  <c r="D645" i="1"/>
  <c r="D618" i="1"/>
  <c r="D537" i="1"/>
  <c r="D536" i="1" s="1"/>
  <c r="D580" i="1"/>
  <c r="D579" i="1" s="1"/>
  <c r="D553" i="1"/>
  <c r="D602" i="1"/>
  <c r="D601" i="1" s="1"/>
  <c r="D528" i="1"/>
  <c r="D527" i="1" s="1"/>
  <c r="D523" i="1" s="1"/>
  <c r="D516" i="1"/>
  <c r="D515" i="1" s="1"/>
  <c r="D430" i="1"/>
  <c r="D429" i="1" s="1"/>
  <c r="D433" i="1"/>
  <c r="D432" i="1" s="1"/>
  <c r="D435" i="1"/>
  <c r="D417" i="1"/>
  <c r="D416" i="1" s="1"/>
  <c r="D420" i="1"/>
  <c r="D419" i="1" s="1"/>
  <c r="D423" i="1"/>
  <c r="D422" i="1" s="1"/>
  <c r="D426" i="1"/>
  <c r="D425" i="1" s="1"/>
  <c r="D401" i="1"/>
  <c r="D400" i="1" s="1"/>
  <c r="D404" i="1"/>
  <c r="D403" i="1" s="1"/>
  <c r="D407" i="1"/>
  <c r="D406" i="1" s="1"/>
  <c r="D379" i="1"/>
  <c r="D378" i="1" s="1"/>
  <c r="D382" i="1"/>
  <c r="D381" i="1" s="1"/>
  <c r="D385" i="1"/>
  <c r="D384" i="1" s="1"/>
  <c r="D388" i="1"/>
  <c r="D387" i="1" s="1"/>
  <c r="D391" i="1"/>
  <c r="D390" i="1" s="1"/>
  <c r="D394" i="1"/>
  <c r="D393" i="1" s="1"/>
  <c r="D397" i="1"/>
  <c r="D396" i="1" s="1"/>
  <c r="D336" i="1"/>
  <c r="D335" i="1" s="1"/>
  <c r="D339" i="1"/>
  <c r="D338" i="1" s="1"/>
  <c r="D342" i="1"/>
  <c r="D341" i="1" s="1"/>
  <c r="D345" i="1"/>
  <c r="D344" i="1" s="1"/>
  <c r="D348" i="1"/>
  <c r="D347" i="1" s="1"/>
  <c r="D351" i="1"/>
  <c r="D350" i="1" s="1"/>
  <c r="D355" i="1"/>
  <c r="D354" i="1" s="1"/>
  <c r="D358" i="1"/>
  <c r="D357" i="1" s="1"/>
  <c r="D361" i="1"/>
  <c r="D360" i="1" s="1"/>
  <c r="D372" i="1"/>
  <c r="D371" i="1" s="1"/>
  <c r="D330" i="1"/>
  <c r="D328" i="1"/>
  <c r="D326" i="1"/>
  <c r="D311" i="1"/>
  <c r="D310" i="1" s="1"/>
  <c r="D314" i="1"/>
  <c r="D313" i="1" s="1"/>
  <c r="D320" i="1"/>
  <c r="D319" i="1" s="1"/>
  <c r="D301" i="1"/>
  <c r="D300" i="1" s="1"/>
  <c r="D304" i="1"/>
  <c r="D303" i="1" s="1"/>
  <c r="D307" i="1"/>
  <c r="D306" i="1" s="1"/>
  <c r="D292" i="1"/>
  <c r="D291" i="1" s="1"/>
  <c r="D289" i="1"/>
  <c r="D288" i="1" s="1"/>
  <c r="D285" i="1"/>
  <c r="D284" i="1" s="1"/>
  <c r="D283" i="1" s="1"/>
  <c r="D277" i="1"/>
  <c r="D276" i="1" s="1"/>
  <c r="D274" i="1"/>
  <c r="D273" i="1" s="1"/>
  <c r="D271" i="1"/>
  <c r="D269" i="1"/>
  <c r="D267" i="1"/>
  <c r="D265" i="1"/>
  <c r="D261" i="1"/>
  <c r="D260" i="1" s="1"/>
  <c r="D258" i="1"/>
  <c r="D257" i="1" s="1"/>
  <c r="D255" i="1"/>
  <c r="D254" i="1" s="1"/>
  <c r="D252" i="1"/>
  <c r="D250" i="1"/>
  <c r="D248" i="1"/>
  <c r="D246" i="1"/>
  <c r="D242" i="1"/>
  <c r="D241" i="1" s="1"/>
  <c r="D239" i="1"/>
  <c r="D238" i="1" s="1"/>
  <c r="D236" i="1"/>
  <c r="D235" i="1" s="1"/>
  <c r="D233" i="1"/>
  <c r="D231" i="1"/>
  <c r="D229" i="1"/>
  <c r="D227" i="1"/>
  <c r="D223" i="1"/>
  <c r="D222" i="1" s="1"/>
  <c r="D210" i="1"/>
  <c r="D209" i="1" s="1"/>
  <c r="D205" i="1"/>
  <c r="D202" i="1" s="1"/>
  <c r="D200" i="1"/>
  <c r="D199" i="1" s="1"/>
  <c r="D197" i="1"/>
  <c r="D196" i="1" s="1"/>
  <c r="D188" i="1"/>
  <c r="D187" i="1" s="1"/>
  <c r="D185" i="1"/>
  <c r="D184" i="1" s="1"/>
  <c r="D182" i="1"/>
  <c r="D181" i="1" s="1"/>
  <c r="D179" i="1"/>
  <c r="D178" i="1" s="1"/>
  <c r="D175" i="1"/>
  <c r="D174" i="1" s="1"/>
  <c r="D173" i="1" s="1"/>
  <c r="D169" i="1"/>
  <c r="D171" i="1"/>
  <c r="D166" i="1"/>
  <c r="D165" i="1" s="1"/>
  <c r="D163" i="1"/>
  <c r="D162" i="1" s="1"/>
  <c r="D160" i="1"/>
  <c r="D159" i="1" s="1"/>
  <c r="D157" i="1"/>
  <c r="D156" i="1" s="1"/>
  <c r="D154" i="1"/>
  <c r="D153" i="1" s="1"/>
  <c r="D151" i="1"/>
  <c r="D150" i="1" s="1"/>
  <c r="D148" i="1"/>
  <c r="D147" i="1" s="1"/>
  <c r="D144" i="1"/>
  <c r="D143" i="1" s="1"/>
  <c r="D141" i="1"/>
  <c r="D140" i="1" s="1"/>
  <c r="D133" i="1"/>
  <c r="D130" i="1"/>
  <c r="D129" i="1" s="1"/>
  <c r="D126" i="1"/>
  <c r="D125" i="1" s="1"/>
  <c r="D123" i="1"/>
  <c r="D122" i="1" s="1"/>
  <c r="D115" i="1"/>
  <c r="D114" i="1" s="1"/>
  <c r="D110" i="1"/>
  <c r="D107" i="1"/>
  <c r="D106" i="1" s="1"/>
  <c r="D103" i="1"/>
  <c r="D102" i="1" s="1"/>
  <c r="D99" i="1"/>
  <c r="D98" i="1" s="1"/>
  <c r="D95" i="1"/>
  <c r="D94" i="1" s="1"/>
  <c r="D91" i="1"/>
  <c r="D90" i="1" s="1"/>
  <c r="D87" i="1"/>
  <c r="D86" i="1" s="1"/>
  <c r="D83" i="1"/>
  <c r="D82" i="1" s="1"/>
  <c r="D80" i="1"/>
  <c r="D79" i="1" s="1"/>
  <c r="D77" i="1"/>
  <c r="D76" i="1" s="1"/>
  <c r="D74" i="1"/>
  <c r="D73" i="1" s="1"/>
  <c r="D67" i="1"/>
  <c r="D66" i="1" s="1"/>
  <c r="D64" i="1"/>
  <c r="D63" i="1" s="1"/>
  <c r="D61" i="1"/>
  <c r="D59" i="1"/>
  <c r="D55" i="1"/>
  <c r="D54" i="1" s="1"/>
  <c r="D52" i="1"/>
  <c r="D51" i="1" s="1"/>
  <c r="D49" i="1"/>
  <c r="D47" i="1"/>
  <c r="D45" i="1"/>
  <c r="D36" i="1"/>
  <c r="D32" i="1"/>
  <c r="D31" i="1" s="1"/>
  <c r="D510" i="1" l="1"/>
  <c r="D399" i="1"/>
  <c r="D377" i="1"/>
  <c r="D309" i="1"/>
  <c r="E500" i="1"/>
  <c r="E690" i="1" s="1"/>
  <c r="F690" i="1"/>
  <c r="D85" i="1"/>
  <c r="D544" i="1"/>
  <c r="D535" i="1" s="1"/>
  <c r="D612" i="1"/>
  <c r="D644" i="1"/>
  <c r="D628" i="1"/>
  <c r="D428" i="1"/>
  <c r="D325" i="1"/>
  <c r="D324" i="1" s="1"/>
  <c r="D264" i="1"/>
  <c r="D263" i="1" s="1"/>
  <c r="D245" i="1"/>
  <c r="D244" i="1" s="1"/>
  <c r="D226" i="1"/>
  <c r="D225" i="1" s="1"/>
  <c r="D177" i="1"/>
  <c r="D168" i="1"/>
  <c r="D146" i="1" s="1"/>
  <c r="D139" i="1"/>
  <c r="D132" i="1"/>
  <c r="D128" i="1" s="1"/>
  <c r="D72" i="1"/>
  <c r="D58" i="1"/>
  <c r="D44" i="1"/>
  <c r="D35" i="1"/>
  <c r="D28" i="1"/>
  <c r="D27" i="1" s="1"/>
  <c r="D24" i="1"/>
  <c r="D23" i="1" s="1"/>
  <c r="D19" i="1"/>
  <c r="D11" i="1"/>
  <c r="D10" i="1" s="1"/>
  <c r="D600" i="1" l="1"/>
  <c r="D500" i="1" s="1"/>
  <c r="D7" i="1" l="1"/>
  <c r="D690" i="1" s="1"/>
</calcChain>
</file>

<file path=xl/sharedStrings.xml><?xml version="1.0" encoding="utf-8"?>
<sst xmlns="http://schemas.openxmlformats.org/spreadsheetml/2006/main" count="1216" uniqueCount="404">
  <si>
    <t>0100078320</t>
  </si>
  <si>
    <t>0100085410</t>
  </si>
  <si>
    <t>0100085420</t>
  </si>
  <si>
    <t>0100085430</t>
  </si>
  <si>
    <t>0100085482</t>
  </si>
  <si>
    <t>0100085510</t>
  </si>
  <si>
    <t>01000L3042</t>
  </si>
  <si>
    <t>01000S6560</t>
  </si>
  <si>
    <t>0300082030</t>
  </si>
  <si>
    <t>0300082050</t>
  </si>
  <si>
    <t>0300082130</t>
  </si>
  <si>
    <t>0300082140</t>
  </si>
  <si>
    <t>0300082150</t>
  </si>
  <si>
    <t>0300082160</t>
  </si>
  <si>
    <t>0500080020</t>
  </si>
  <si>
    <t>0500081310</t>
  </si>
  <si>
    <t>0500083040</t>
  </si>
  <si>
    <t>0900000000</t>
  </si>
  <si>
    <t>0910084660</t>
  </si>
  <si>
    <t>0910084670</t>
  </si>
  <si>
    <t>0910084680</t>
  </si>
  <si>
    <t>09100L5198</t>
  </si>
  <si>
    <t>1000000000</t>
  </si>
  <si>
    <t>1000087060</t>
  </si>
  <si>
    <t>1200000000</t>
  </si>
  <si>
    <t>1200082800</t>
  </si>
  <si>
    <t>1200082810</t>
  </si>
  <si>
    <t>1200082850</t>
  </si>
  <si>
    <t>1200083895</t>
  </si>
  <si>
    <t>1200086650</t>
  </si>
  <si>
    <t>1300000000</t>
  </si>
  <si>
    <t>1300082210</t>
  </si>
  <si>
    <t>1300083880</t>
  </si>
  <si>
    <t>1500000000</t>
  </si>
  <si>
    <t>1500080020</t>
  </si>
  <si>
    <t>1500083500</t>
  </si>
  <si>
    <t>1500083510</t>
  </si>
  <si>
    <t>1500083540</t>
  </si>
  <si>
    <t>1500083550</t>
  </si>
  <si>
    <t>1500083560</t>
  </si>
  <si>
    <t>1500083580</t>
  </si>
  <si>
    <t>1600000000</t>
  </si>
  <si>
    <t>1600081720</t>
  </si>
  <si>
    <t>1600083410</t>
  </si>
  <si>
    <t>1600083430</t>
  </si>
  <si>
    <t>1700000000</t>
  </si>
  <si>
    <t>1700085711</t>
  </si>
  <si>
    <t>1700085712</t>
  </si>
  <si>
    <t>1700085713</t>
  </si>
  <si>
    <t>1700085720</t>
  </si>
  <si>
    <t>1700085730</t>
  </si>
  <si>
    <t>1700085850</t>
  </si>
  <si>
    <t>17000S8530</t>
  </si>
  <si>
    <t>1800000000</t>
  </si>
  <si>
    <t>1800081710</t>
  </si>
  <si>
    <t>1800081730</t>
  </si>
  <si>
    <t>1800081740</t>
  </si>
  <si>
    <t>1900000000</t>
  </si>
  <si>
    <t>1900082640</t>
  </si>
  <si>
    <t>1900082700</t>
  </si>
  <si>
    <t>1900083670</t>
  </si>
  <si>
    <t>190F300000</t>
  </si>
  <si>
    <t>190F367483</t>
  </si>
  <si>
    <t>190F367484</t>
  </si>
  <si>
    <t>190F36748S</t>
  </si>
  <si>
    <t>2100000000</t>
  </si>
  <si>
    <t>2500000000</t>
  </si>
  <si>
    <t>25000L5760</t>
  </si>
  <si>
    <t>2600000000</t>
  </si>
  <si>
    <t>2610000000</t>
  </si>
  <si>
    <t>2610081550</t>
  </si>
  <si>
    <t>2610081560</t>
  </si>
  <si>
    <t>2610081570</t>
  </si>
  <si>
    <t>2610081590</t>
  </si>
  <si>
    <t>2620000000</t>
  </si>
  <si>
    <t>2630000000</t>
  </si>
  <si>
    <t>3500000000</t>
  </si>
  <si>
    <t>3600000000</t>
  </si>
  <si>
    <t>3600080960</t>
  </si>
  <si>
    <t>7000000000</t>
  </si>
  <si>
    <t>7000080010</t>
  </si>
  <si>
    <t>7100000000</t>
  </si>
  <si>
    <t>7110000000</t>
  </si>
  <si>
    <t>7110080040</t>
  </si>
  <si>
    <t>7120000000</t>
  </si>
  <si>
    <t>7120080020</t>
  </si>
  <si>
    <t>7200000000</t>
  </si>
  <si>
    <t>7210000000</t>
  </si>
  <si>
    <t>7210080030</t>
  </si>
  <si>
    <t>7220000000</t>
  </si>
  <si>
    <t>7220080020</t>
  </si>
  <si>
    <t>7300000000</t>
  </si>
  <si>
    <t>7320000000</t>
  </si>
  <si>
    <t>7320080020</t>
  </si>
  <si>
    <t>7330000000</t>
  </si>
  <si>
    <t>7330078793</t>
  </si>
  <si>
    <t>7330080020</t>
  </si>
  <si>
    <t>7330080023</t>
  </si>
  <si>
    <t>7330080025</t>
  </si>
  <si>
    <t>7400000000</t>
  </si>
  <si>
    <t>7400080100</t>
  </si>
  <si>
    <t>7400080103</t>
  </si>
  <si>
    <t>7400080105</t>
  </si>
  <si>
    <t>7500000000</t>
  </si>
  <si>
    <t>7500080500</t>
  </si>
  <si>
    <t>7600000000</t>
  </si>
  <si>
    <t>7610000000</t>
  </si>
  <si>
    <t>7610080020</t>
  </si>
  <si>
    <t>7610080023</t>
  </si>
  <si>
    <t>7620000000</t>
  </si>
  <si>
    <t>7620080020</t>
  </si>
  <si>
    <t>7620080023</t>
  </si>
  <si>
    <t>7630000000</t>
  </si>
  <si>
    <t>7630080020</t>
  </si>
  <si>
    <t>7630080023</t>
  </si>
  <si>
    <t>7640000000</t>
  </si>
  <si>
    <t>7640080020</t>
  </si>
  <si>
    <t>7640080023</t>
  </si>
  <si>
    <t>7700000000</t>
  </si>
  <si>
    <t>7700080800</t>
  </si>
  <si>
    <t>7700086200</t>
  </si>
  <si>
    <t>7700086300</t>
  </si>
  <si>
    <t>7700086310</t>
  </si>
  <si>
    <t>870</t>
  </si>
  <si>
    <t>Подписка</t>
  </si>
  <si>
    <t>Стипендии</t>
  </si>
  <si>
    <t>010008И210</t>
  </si>
  <si>
    <t>010008И220</t>
  </si>
  <si>
    <t>010008И230</t>
  </si>
  <si>
    <t>010008И240</t>
  </si>
  <si>
    <t>010008Ш110</t>
  </si>
  <si>
    <t>010008Ш120</t>
  </si>
  <si>
    <t>010008Ш130</t>
  </si>
  <si>
    <t>010008Ш140</t>
  </si>
  <si>
    <t>010008Ш160</t>
  </si>
  <si>
    <t>010008Ш170</t>
  </si>
  <si>
    <t>010008Ш180</t>
  </si>
  <si>
    <t>010048П630</t>
  </si>
  <si>
    <t>010058Ш120</t>
  </si>
  <si>
    <t>010058Ш140</t>
  </si>
  <si>
    <t>Приобретение книг</t>
  </si>
  <si>
    <t>Резервные средства</t>
  </si>
  <si>
    <t>Замена воздуходувок</t>
  </si>
  <si>
    <t>Иные выплаты населению</t>
  </si>
  <si>
    <t>Содержание мест захоронений</t>
  </si>
  <si>
    <t>Обеспечение деятельности музеев</t>
  </si>
  <si>
    <t>Мероприятия в области образования</t>
  </si>
  <si>
    <t>Обеспечение деятельности библиотек</t>
  </si>
  <si>
    <t>Содержание общественных территорий</t>
  </si>
  <si>
    <t>Реализация образовательных программ</t>
  </si>
  <si>
    <t>Ликвидация несанкционированных свалок</t>
  </si>
  <si>
    <t>Проведение ликвидационных мероприятий</t>
  </si>
  <si>
    <t>Профилактика терроризма и экстремизма</t>
  </si>
  <si>
    <t>Проведение комплексных кадастровых работ</t>
  </si>
  <si>
    <t>Проведение культурно-досуговых мероприятий</t>
  </si>
  <si>
    <t>Освещение территории округа в темное время суток</t>
  </si>
  <si>
    <t>Обеспечение безопасности людей на водных объектах</t>
  </si>
  <si>
    <t>Резервный фонд администрации муниципального округа</t>
  </si>
  <si>
    <t>Обеспечение деятельности Главы муниципального округа</t>
  </si>
  <si>
    <t>Обеспечение комплексного развития сельских территорий</t>
  </si>
  <si>
    <t>Обеспечение деятельности органов местного самоуправления</t>
  </si>
  <si>
    <t>Обеспечение деятельности Емецкого территориального отдела</t>
  </si>
  <si>
    <t>Проведение мероприятий по борьбе с борщевиком Сосновского</t>
  </si>
  <si>
    <t>Председатель представительного органа муниципального округа</t>
  </si>
  <si>
    <t>Непрограмные расходы, не отнесенные к другим целевым статьям</t>
  </si>
  <si>
    <t>Обеспечение деятельности Администрации муниципального округа</t>
  </si>
  <si>
    <t>Обеспечение деятельности Луковецкого территориального отдела</t>
  </si>
  <si>
    <t>Председатель Контрольно-счетной палаты муниципального округа</t>
  </si>
  <si>
    <t>Исполнение судебных актов к администрациям сельских поселений</t>
  </si>
  <si>
    <t>Обеспечение деятельности Матигорского территориального отдела</t>
  </si>
  <si>
    <t>Обеспечение деятельности учреждений культурно-досугового типа</t>
  </si>
  <si>
    <t>Осуществление государственных полномочий в сфере охраны труда</t>
  </si>
  <si>
    <t>Обеспечение деятельности Холмогорского территориального отдела</t>
  </si>
  <si>
    <t>Расходы на обеспечение деятельности подведомственных учреждений</t>
  </si>
  <si>
    <t>Материально-техническое обеспечение добровольных народных дружин</t>
  </si>
  <si>
    <t>Приобретение и установка автономных дымовых пожарных извещателей</t>
  </si>
  <si>
    <t>Обеспечение деятельности финансового органа муниципального округа</t>
  </si>
  <si>
    <t>Обеспечение деятельности учреждений по хозяйственному обслуживанию</t>
  </si>
  <si>
    <t>Содержание мест (площадок) накопления твердых коммунальных отходов</t>
  </si>
  <si>
    <t>Проведение ремонтных работ на пассажирских судах водного транспорта</t>
  </si>
  <si>
    <t>Обеспечение деятельности территориальных отделов администрации округа</t>
  </si>
  <si>
    <t>Обеспечение деятельности представительного органа муниципального округа</t>
  </si>
  <si>
    <t>Обеспечение деятельности Контрольно-счетной палаты муниципального округа</t>
  </si>
  <si>
    <t>Осуществление государственных полномочий по формированию торгового реестра</t>
  </si>
  <si>
    <t>Осуществление технологического присоединения и получение технических условий</t>
  </si>
  <si>
    <t>Развитие территориального общественного самоуправления Архангельской области</t>
  </si>
  <si>
    <t>Расходы на содержание органов местного самоуправления и обеспечения их функций</t>
  </si>
  <si>
    <t>Выплаты гражданам, удостоенным звания "Почетный гражданин муниципального округа"</t>
  </si>
  <si>
    <t>Осуществление государственных полномочий в сфере административных правонарушений</t>
  </si>
  <si>
    <t>Заказ и распространение агитационной продукции по безопасности дорожного движения</t>
  </si>
  <si>
    <t>Проведение конкурса "Лучший по профессии" среди участковых уполномоченных полиции</t>
  </si>
  <si>
    <t>Реализация мероприятий по социально-экономическому развитию муниципальных округов</t>
  </si>
  <si>
    <t>Инвентаризация, оформление документов технического учета на муниципальное имущество</t>
  </si>
  <si>
    <t>Оборудование, содержание и ремонт источников наружного противопожарного водоснабжения</t>
  </si>
  <si>
    <t>Мероприятия в сфере социальной политики осуществляемые органами местного самоуправления</t>
  </si>
  <si>
    <t>Строительство станции биологической очистки сточных (канализационных) вод в с.Холмогоры</t>
  </si>
  <si>
    <t>Организация и участие в мероприятиях по обмену опытом с представителями ТОС других регионов</t>
  </si>
  <si>
    <t>Расходы на обеспечение деятельности аппарата представительного органа муниципального округа</t>
  </si>
  <si>
    <t>Расходы на обеспечение деятельности подведомственных учреждений на уплату земельного налога</t>
  </si>
  <si>
    <t>Ремонт автотранспортных средств образовательных организаций, осуществляющих перевозку детей</t>
  </si>
  <si>
    <t>Муниципальная программа "Молодежь Холмогорского муниципального округа Архангельской области"</t>
  </si>
  <si>
    <t>Поощрение наиболее активных в охране общественного порядка добровольных народных дружинников</t>
  </si>
  <si>
    <t>Расходы на обеспечение деятельности подведомственных учреждений на оплату коммунальных услуг</t>
  </si>
  <si>
    <t>Расходы на обеспечение деятельности подведомственных учреждений на оплату труда с начислениями</t>
  </si>
  <si>
    <t>Реализация муниципальных программ поддержки социально ориентированных некоммерческих организаций</t>
  </si>
  <si>
    <t>Поддержка субъектов малых форм хозяйствования в целях развития сельскохозяйственного производства</t>
  </si>
  <si>
    <t>Расходы на обеспечение деятельности подведомственных учреждений на оплату прочих неучтенных расходов</t>
  </si>
  <si>
    <t>Предупреждение и ликвидация последствий чрезвычайных ситуаций, проведение аварийно-спасательных работ</t>
  </si>
  <si>
    <t>Выполнение кадастровых работ по земельным участкам, уточнение границ земельных участков под кладбищами</t>
  </si>
  <si>
    <t>Расходы на обеспечение деятельности некоторых структурных подразделений общеобразовательных организаций</t>
  </si>
  <si>
    <t>Выплата пенсии за выслугу лет лицам, замещавшим муниципальные должности и должности муниципальной службы</t>
  </si>
  <si>
    <t>Муниципальная программа "Развитие образования Холмогорского муниципального округа Архангельской области"</t>
  </si>
  <si>
    <t>Реализация проектов и мероприятий, направленных на профилактику асоциальных проявлений в молодежной среде</t>
  </si>
  <si>
    <t>Обеспечение функционирования системы персонифицированного финансирования дополнительного образования детей</t>
  </si>
  <si>
    <t>Приобретение, монтаж оборудования для систем: водоснабжения, водоотведения, теплоснабжения, электроснабжения</t>
  </si>
  <si>
    <t>Подпрограмма "Развитие инициативного бюджетирования в Холмогорском муниципальном округе Архангельской области"</t>
  </si>
  <si>
    <t>Предоставление грантов поставщикам образовательных услуг, в рамках системы персонифицированного финансирования</t>
  </si>
  <si>
    <t>Муниципальная программа "Развитие культуры и туризма в Холмогорском муниципальном округе Архангельской области"</t>
  </si>
  <si>
    <t>Расходы на содержание органов местного самоуправления и обеспечение их функций в части уплаты земельного налога</t>
  </si>
  <si>
    <t>Предоставление единовременной выплаты молодым специалистам в сфере образования, в связи с поступлением на работу</t>
  </si>
  <si>
    <t>Расходы на содержание органов местного самоуправления и обеспечение их функций в части оплаты коммунальных услуг</t>
  </si>
  <si>
    <t>Реализация проектов и мероприятий, направленных на формирование патриотических чувств и патриотического сознания</t>
  </si>
  <si>
    <t>Муниципальная программа  "Развитие сельского хозяйства в Холмогорском муниципальном округе Архангельской области"</t>
  </si>
  <si>
    <t>Муниципальная программа "Развитие транспортной системы в Холмогорском муниципальном округе Архангельской области"</t>
  </si>
  <si>
    <t>Расходы на предоставление льгот по родительской плате за присмотр и уход за детьми в образовательных организациях</t>
  </si>
  <si>
    <t>Строительство и реконструкция (модернизация) объектов питьевого водоснабжения Холмогорского муниципального округа</t>
  </si>
  <si>
    <t>Организация транспортного обслуживания населения на пассажирских муниципальных маршрутах автомобильного транспорта</t>
  </si>
  <si>
    <t>Муниципальная программа "Обеспечение жильем молодых семей Холмогорского муниципального округа Архангельской области"</t>
  </si>
  <si>
    <t>Расходы на обеспечение деятельности подведомственных учреждений на уплату налога на имущество и транспортного налога</t>
  </si>
  <si>
    <t>Выполнение кадастровых работ в отношении земельных участков, сформированных в целях предоставления многодетным семьям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</si>
  <si>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</si>
  <si>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</si>
  <si>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Муниципальная программа "Комплексное развитие сельских территорий Холмогорского муниципального округа Архангельской области"</t>
  </si>
  <si>
    <t>Муниципальная программа "Формирование современной городской среды в Холмогорском муниципальном округе Архангельской области"</t>
  </si>
  <si>
    <t>Муниципальная программа "Развитие жилищно-коммунального хозяйства в Холмогорском муниципальном  округе Архангельской области"</t>
  </si>
  <si>
    <t>Муниципальная программа "Развитие земельно-имущественных отношений в Холмогорском муниципальном округе Архангельской области"</t>
  </si>
  <si>
    <t>Содержание пожарных ДЕПО, приобретение ГСМ, запасных частей, страховых полисов, техническое обслуживание пожарных автомобилей</t>
  </si>
  <si>
    <t>Организация транспортного обслуживания населения на пассажирских (грузопассажирских) муниципальных маршрутах водного транспорта</t>
  </si>
  <si>
    <t>Подпрограмма "Развитие территориального общественного самоуправления в Холмогорском муниципальном округе Архангельской области"</t>
  </si>
  <si>
    <t>Обучение активистов ТОС (семинары, круглые столы, конференции, участие в мероприятиях на межмуниципальном и региональном уровнях)</t>
  </si>
  <si>
    <t>Поддержка инициатив молодежных сообществ, направленных на решение социальных вопросов и развитие Холмогорского муниципального округа</t>
  </si>
  <si>
    <t>Проведение публичных массовых мероприятий и акций, направленных на укрепление статуса семьи, на профилактику семейного неблагополучия</t>
  </si>
  <si>
    <t>Расходы на обеспечение деятельности подведомственных учреждений на выплату средней заработной платы муниципальных учреждений культуры</t>
  </si>
  <si>
    <t>Подпрограмма "Поддержка социально ориентированных некоммерческих организаций в Холмогорском муниципальном округе Архангельской области"</t>
  </si>
  <si>
    <t>Муниципальная программа "Благоустройство территории и охрана окружающей среды в Холмогорском муниципальном округе Архангельской области"</t>
  </si>
  <si>
    <t>Муниципальная программа "Профилактика преступлений и правонарушений на территории Холмогорского муниципального округа Архангельской области"</t>
  </si>
  <si>
    <t>Муниципальная программа "Развитие субъектов малого и среднего предпринимательства в Холмогорском муниципальном округе Архангельской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</si>
  <si>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</si>
  <si>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Резервные средства на софинансирование региональных проектов, обеспечивающих достижение федеральных проектов, реализуемых в рамках национальных проектов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</si>
  <si>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</si>
  <si>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Муниципальная программа "Строительство и капитальный ремонт объектов муниципальной собственности Холмогорского муниципального округа Архангельской области"</t>
  </si>
  <si>
    <t>Обеспечение мер первичной пожарной безопасности, закупка первичных средств пожаротушения, оборудование пожарных щитов, проверка и перезарядка огнетушителей</t>
  </si>
  <si>
    <t>Муниципальная программа "Укрепление общественного здоровья и развитие физической культуры и спорта в Холмогорском муниципальном округе Архангельской области"</t>
  </si>
  <si>
    <t>Компенсация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</si>
  <si>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Организация и проведение ежегодных конкурсов "Лучший ТОС Холмогорского округа", "Лучший активист ТОС Холмогорского округа" и "Лучший проект ТОС Холмогорского округа"</t>
  </si>
  <si>
    <t>Муниципальная программа "Развитие местного самоуправления и поддержка социально ориентированных некоммерческих организаций в Холмогорском муниципальном округе Архангельской области"</t>
  </si>
  <si>
    <t>Оценка рыночной стоимости земельных участков, оценка права аренды и права собственности объектов, находящихся в муниципальной собственности сформированных в целях продажи через торги</t>
  </si>
  <si>
    <t>Пропаганда института семьи, поддержка семей, желающих принять участие в окружных и областных конкурсах ("Лучшая семья Архангельской области", "Женщина года", диплом "Признательность" и др.)</t>
  </si>
  <si>
    <t>Расходы на обеспечение деятельности подведомственных учреждений на оплату труда с начислениями обслуживающего персонала в общеобразовательных организациях и дошкольных группах в структуре школ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</si>
  <si>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</si>
  <si>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</si>
  <si>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</si>
  <si>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Популяризация занятий физической культурой и спортом, организация и проведение официальных физкультурных и спортивных мероприятий для всех категорий и групп населения в целях реализации федерального проекта "Спорт- норма жизни"</t>
  </si>
  <si>
    <t>Содержание муниципального жилищного фонда (Оплата коммунальных расходов, доставка квитанций по социальному найму жилья. Оплата взносов на капитальный ремонт общего имущества многоквартирных домов за помещения, находящиеся в муниципальной собственности)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</si>
  <si>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</si>
  <si>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</si>
  <si>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</si>
  <si>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</si>
  <si>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</si>
  <si>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</si>
  <si>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</si>
  <si>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Стипендии Главы Холмогорского муниципального округа</t>
  </si>
  <si>
    <t>Премии Главы Холмогорского муниципального округа способным и одаренным учащимся образовательных учреждений</t>
  </si>
  <si>
    <t>Социальное обеспечение и иные выплаты населению</t>
  </si>
  <si>
    <t>Учреждения по внешкольной работе с детьми (детские школы искусств)</t>
  </si>
  <si>
    <t>010008И000</t>
  </si>
  <si>
    <t>Школы-детские сады, школы начальные, неполные средние и средние</t>
  </si>
  <si>
    <t>010008Ш000</t>
  </si>
  <si>
    <t>600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</si>
  <si>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в сельских населенных пунктах, рабочих поселках (поселках городского типа)</t>
  </si>
  <si>
    <t>Субсидии некоммерческим организациям (за исключением государственных (муниципальных) учреждений)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</si>
  <si>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</si>
  <si>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</si>
  <si>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Уплата налогов, сборов и иных платежей</t>
  </si>
  <si>
    <t>Расходы на содержание органов местного самоуправления и обеспечение их функций</t>
  </si>
  <si>
    <t>120</t>
  </si>
  <si>
    <t>Социальные выплаты гражданам, кроме публичных нормативных социальных выплат</t>
  </si>
  <si>
    <t>Расходы на выплаты персоналу казенных учреждений</t>
  </si>
  <si>
    <t>110</t>
  </si>
  <si>
    <t>I. МУНИЦИПАЛЬНЫЕ ПРОГРАММЫ ХОЛМОГОРСКОГО МУНИЦИПАЛЬНОГО ОКРУГА АРХАНГЕЛЬСКОЙ ОБЛАСТИ</t>
  </si>
  <si>
    <t>II.  НЕПРОГРАМНЫЕ НАПРАВЛЕНИЯ ДЕЯТЕЛЬНОСТИ</t>
  </si>
  <si>
    <t>Условно утвержденные расходы</t>
  </si>
  <si>
    <t>ВСЕГО  РАСХОДОВ:</t>
  </si>
  <si>
    <t xml:space="preserve">Наименование </t>
  </si>
  <si>
    <t>Целевая статья</t>
  </si>
  <si>
    <t>Вид расхода</t>
  </si>
  <si>
    <t>Сумма, рублей</t>
  </si>
  <si>
    <t>на 2024 год</t>
  </si>
  <si>
    <t>на 2025 год</t>
  </si>
  <si>
    <t>Мероприятия по социально-экономическому развитию Холмогорского муниципального округа Архангельской области</t>
  </si>
  <si>
    <t>Исполнение судебных актов</t>
  </si>
  <si>
    <t>Публичные нормативные социальные выплаты гражданам</t>
  </si>
  <si>
    <t>Проведение анализов питьевой воды</t>
  </si>
  <si>
    <t>Выполнение кадастровых работ по земельным участкам, уточнение границ земельных участков под объектами недвижимости, находящимися в муниципальной собственности, для строительства социально-значимых объектов и объектов местного значения, в том числе под дорогами</t>
  </si>
  <si>
    <t>Реализация мероприятий, направленных на развитие духовно-нравственного воспитания молодежи, формирование ценностей здорового образы жизни, поддержка творческой молодежи</t>
  </si>
  <si>
    <t>Периодический выпуск печатного материала (буклеты, проспекты, брошюры) с публикацией реализованных проектов, освещением опыта ТОС</t>
  </si>
  <si>
    <t>Расходы на обеспечение деятельности аппарата Контрольно-счетной палаты муниципального округа</t>
  </si>
  <si>
    <t>Подпрограмма "Развитие культуры в Холмогорском муниципальном округе Архангельской области"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</si>
  <si>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</si>
  <si>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Расходы на питание детей с ограниченными возможностями здоровья в образовательных организациях</t>
  </si>
  <si>
    <t>Денежные взыскания (штрафы) к администрации муниципального округа</t>
  </si>
  <si>
    <t>Исполнение судебных актов к администрации муниципального округа</t>
  </si>
  <si>
    <t>Распределение бюджетных ассигнований на реализацию муниципальных программ Холмогорского муниципального округа Архангельской области и непрограммных направлений деятельности на 2024 год и на плановый период 2025 и 2026 годов</t>
  </si>
  <si>
    <t>на 2026 год</t>
  </si>
  <si>
    <t>01000Л8390</t>
  </si>
  <si>
    <t>01000Л8320</t>
  </si>
  <si>
    <t>01000Л8620</t>
  </si>
  <si>
    <t>01000Л8792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</si>
  <si>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</si>
  <si>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01000S698Ж</t>
  </si>
  <si>
    <t>01000S824Э</t>
  </si>
  <si>
    <t>01004Л8620</t>
  </si>
  <si>
    <t>01000Л8650</t>
  </si>
  <si>
    <t>04000Л8700</t>
  </si>
  <si>
    <t>Предоставление социальных выплат молодым семьям на приобретение (строительство) жилья в сельской местности</t>
  </si>
  <si>
    <t>Оплата аренды опор линий электоропередач для размещения светильников уличного освещения</t>
  </si>
  <si>
    <t>09100S682И</t>
  </si>
  <si>
    <t>16000S308И</t>
  </si>
  <si>
    <t>Реализация мероприятий по содействию трудоустройству несовершеннолетних граждан на территории Холмогорского муниципального округа</t>
  </si>
  <si>
    <t>Обеспечение комплексного благоустройства территории</t>
  </si>
  <si>
    <t>Освещение работы органов ТОС в СМИ</t>
  </si>
  <si>
    <t>26100S842Э</t>
  </si>
  <si>
    <t>26200S841Ж</t>
  </si>
  <si>
    <t>26300S889Э</t>
  </si>
  <si>
    <t>Развитие инициативных проектов в рамках регионального проекта "Комфортное Поморье"</t>
  </si>
  <si>
    <t>35000Э8160</t>
  </si>
  <si>
    <t>73300Л8690</t>
  </si>
  <si>
    <t>73300Л8710</t>
  </si>
  <si>
    <t>73300Л8791</t>
  </si>
  <si>
    <t>73300Л8792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</si>
  <si>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</si>
  <si>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Проведение выборов в представительные органы власти</t>
  </si>
  <si>
    <t>Специальные расходы</t>
  </si>
  <si>
    <t>Дорожная деятельность в отношении автомобильных дорог местного значения вне границ (в границах) населенных пунктов в границах муниципального округа, осуществление муниципального контроля за сохранностью автомобильных дорог местного значения вне границ (в границах) населенных пунктов в границах муниципального округа и обеспечение безопасности дорожного движения на них, включая создание и обеспечение функционирования парковок (парковочных мест), а также осуществление иных полномочий в области использования автомобильных дорог и осуществления дорожной деятельности в соответствии законодательством РФ (в части содержания дорог)</t>
  </si>
  <si>
    <t>Дорожная деятельность в отношении автомобильных дорог местного значения вне границ (в границах) населенных пунктов в границах муниципального округа, осуществление муниципального контроля за сохранностью автомобильных дорог местного значения вне границ (в границах) населенных пунктов в границах муниципального округа и обеспечение безопасности дорожного движения на них, включая создание и обеспечение функционирования парковок (парковочных мест), а также осуществление иных полномочий в области использования автомобильных дорог и осуществления дорожной деятельности в соответствии законодательством РФ (в части содержания ледовых переправ, понтонов, площади)</t>
  </si>
  <si>
    <t>Обеспечение мероприятий по переселению граждан из аварийного жилищного фонда, за счет средств, поступивших от публично-правовой компании "Фонд развития территорий"</t>
  </si>
  <si>
    <t>Обеспечение мероприятий по переселению граждан из аварийного жилищного фонда, за счет средств местного бюджета</t>
  </si>
  <si>
    <t>Обеспечение мероприятий по переселению граждан из аварийного жилищного фонда, за счет средств бюджетов субъектов Российской Федерации</t>
  </si>
  <si>
    <t>Федеральный проект "Обеспечение устойчивого сокращения непригодного для проживания жилищного фонда" НП "Жилье и городская среда"</t>
  </si>
  <si>
    <t>Муниципальная программа "Защита населения и территорий Холмогорского муниципального округа Архангельской области от чрезвычайных ситуаций, обеспечение пожарной безопасности, безопасности людей на водных объектах и профилактика терроризма и экстремизма"</t>
  </si>
  <si>
    <t>Осуществление государственных полномочий по финансовому обеспечению оплаты стоимости питания детей с дневным пребыванием детей в каникулярное время в организациях отдыха детей и их оздоровления</t>
  </si>
  <si>
    <t>Расходы на содержание Главы муниципального округа</t>
  </si>
  <si>
    <t>Расходы на содержание представительного органа муниципального округа</t>
  </si>
  <si>
    <t>15000L5111</t>
  </si>
  <si>
    <t>16000Э6800</t>
  </si>
  <si>
    <t>Организация транспортного обслуживания населения на пассажирских муниципальных маршрутах водного транспорта</t>
  </si>
  <si>
    <t>Проведение комплексных кадастровых работ (субсидии бюджетам муниципальных районов, муниципальных округов и городских округов Архангельской области)</t>
  </si>
  <si>
    <t>Работы, услуги по составлению локального сметного расчета</t>
  </si>
  <si>
    <t>Реализация муниципальных программ формирования современной городской среды</t>
  </si>
  <si>
    <t>Федеральный проект "Формирование комфортной городской среды"</t>
  </si>
  <si>
    <t>210F200000</t>
  </si>
  <si>
    <t>210F255551</t>
  </si>
  <si>
    <t>Услуги по осуществлению авторского надзора</t>
  </si>
  <si>
    <t>190F552431</t>
  </si>
  <si>
    <t>190F500000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</si>
  <si>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</si>
  <si>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</si>
  <si>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Бюджетные инвестиции</t>
  </si>
  <si>
    <t>Капитальные вложения в объекты государственной (муниципальной) собственности</t>
  </si>
  <si>
    <t>Федеральный проект "Культурная среда"</t>
  </si>
  <si>
    <t>Развитие сети учреждений культурно-досугового типа</t>
  </si>
  <si>
    <t>190А100000</t>
  </si>
  <si>
    <t>190А155131</t>
  </si>
  <si>
    <t>25000L576Л</t>
  </si>
  <si>
    <t>Реализация мероприятий по обеспечению жильем молодых семей (субсидии гражданам на приобретение жилья)</t>
  </si>
  <si>
    <t>06000L4971</t>
  </si>
  <si>
    <t>Выполнение работ по обслуживанию объектов уличного освещения</t>
  </si>
  <si>
    <t>Модернизация и капитальный ремонт систем наружного освещения</t>
  </si>
  <si>
    <t>Организация и проведение конкурсов профессионального мастерства педагогических и руководящих работников образовательных учреждений</t>
  </si>
  <si>
    <t>01000R3032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</si>
  <si>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</si>
  <si>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01000S656Ж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</si>
  <si>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</si>
  <si>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</si>
  <si>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010ЕВ51792</t>
  </si>
  <si>
    <t>Федеральный проект "Патриотическое воспитание граждан Российской Федерации"</t>
  </si>
  <si>
    <t>010ЕВ00000</t>
  </si>
  <si>
    <t>19000R7502</t>
  </si>
  <si>
    <t>19000Э4700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</si>
  <si>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</si>
  <si>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</si>
  <si>
    <t>01000Э4660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</si>
  <si>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 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</si>
  <si>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091А200000</t>
  </si>
  <si>
    <t>091А255196</t>
  </si>
  <si>
    <t>091А255194</t>
  </si>
  <si>
    <t>Федеральный проект "Творческие люди"</t>
  </si>
  <si>
    <t>Государственная поддержка отрасли культуры (государственная поддержка лучших сельских учреждений культуры)</t>
  </si>
  <si>
    <t>Государственная поддержка отрасли культуры (государственная поддержка лучших работников сельских учреждений культуры)</t>
  </si>
  <si>
    <t>09100L4671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</si>
  <si>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</si>
  <si>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Подпрограмма "Развитие туризма в Холмогорском муниципальном округе Архангельской области"</t>
  </si>
  <si>
    <t>Восстановление объекта культурного наследия "Дом Бажениных"</t>
  </si>
  <si>
    <t xml:space="preserve">    Приложение № 5                                        к решению Собрания депутатов Холмогорского муниципального округа Архангельской области                                 от 29 марта 2024 года № 118                                         "Приложение № 5                                            к решению Собрания депутатов Холмогорского муниципального округа Апрхангельской области                             от 21 декабря 2023 года № 108"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</si>
</sst>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0000000"/>
    <numFmt numFmtId="165" formatCode="000"/>
    <numFmt numFmtId="166" formatCode="#,##0.00;[Red]\-#,##0.00;0.00"/>
    <numFmt numFmtId="167" formatCode="0000000"/>
    <numFmt numFmtId="168" formatCode="#,##0.00_ ;[Red]\-#,##0.00\ "/>
  </numFmts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5" fillId="0" borderId="0"/>
  </cellStyleXfs>
  <cellXfs count="52">
    <xf numFmtId="0" fontId="0" fillId="0" borderId="0" xfId="0"/>
    <xf numFmtId="164" fontId="1" fillId="0" borderId="2" xfId="0" applyNumberFormat="1" applyFont="1" applyFill="1" applyBorder="1" applyAlignment="1" applyProtection="1">
      <alignment vertical="top" wrapText="1"/>
      <protection hidden="1"/>
    </xf>
    <xf numFmtId="164" fontId="1" fillId="0" borderId="2" xfId="0" applyNumberFormat="1" applyFont="1" applyFill="1" applyBorder="1" applyAlignment="1" applyProtection="1">
      <alignment horizontal="center"/>
      <protection hidden="1"/>
    </xf>
    <xf numFmtId="165" fontId="1" fillId="0" borderId="2" xfId="0" applyNumberFormat="1" applyFont="1" applyFill="1" applyBorder="1" applyAlignment="1" applyProtection="1">
      <alignment horizontal="center"/>
      <protection hidden="1"/>
    </xf>
    <xf numFmtId="164" fontId="2" fillId="0" borderId="2" xfId="0" applyNumberFormat="1" applyFont="1" applyFill="1" applyBorder="1" applyAlignment="1" applyProtection="1">
      <alignment vertical="top" wrapText="1"/>
      <protection hidden="1"/>
    </xf>
    <xf numFmtId="164" fontId="2" fillId="0" borderId="2" xfId="0" applyNumberFormat="1" applyFont="1" applyFill="1" applyBorder="1" applyAlignment="1" applyProtection="1">
      <alignment horizontal="center"/>
      <protection hidden="1"/>
    </xf>
    <xf numFmtId="165" fontId="2" fillId="0" borderId="2" xfId="0" applyNumberFormat="1" applyFont="1" applyFill="1" applyBorder="1" applyAlignment="1" applyProtection="1">
      <alignment horizontal="center"/>
      <protection hidden="1"/>
    </xf>
    <xf numFmtId="166" fontId="2" fillId="0" borderId="2" xfId="0" applyNumberFormat="1" applyFont="1" applyFill="1" applyBorder="1" applyAlignment="1" applyProtection="1">
      <alignment horizontal="center"/>
      <protection hidden="1"/>
    </xf>
    <xf numFmtId="166" fontId="1" fillId="0" borderId="2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/>
    <xf numFmtId="0" fontId="2" fillId="0" borderId="2" xfId="0" applyFont="1" applyFill="1" applyBorder="1" applyAlignment="1" applyProtection="1">
      <alignment vertical="top" wrapText="1"/>
      <protection hidden="1"/>
    </xf>
    <xf numFmtId="0" fontId="1" fillId="0" borderId="2" xfId="0" applyFont="1" applyFill="1" applyBorder="1" applyAlignment="1" applyProtection="1">
      <alignment horizontal="center"/>
      <protection hidden="1"/>
    </xf>
    <xf numFmtId="4" fontId="2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/>
    <xf numFmtId="0" fontId="2" fillId="0" borderId="2" xfId="0" applyNumberFormat="1" applyFont="1" applyFill="1" applyBorder="1" applyAlignment="1" applyProtection="1">
      <alignment vertical="top"/>
      <protection hidden="1"/>
    </xf>
    <xf numFmtId="0" fontId="2" fillId="0" borderId="2" xfId="0" applyNumberFormat="1" applyFont="1" applyFill="1" applyBorder="1" applyAlignment="1" applyProtection="1">
      <alignment horizontal="center"/>
      <protection hidden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/>
    </xf>
    <xf numFmtId="0" fontId="7" fillId="0" borderId="0" xfId="0" applyFont="1" applyFill="1"/>
    <xf numFmtId="0" fontId="2" fillId="0" borderId="2" xfId="0" applyFont="1" applyFill="1" applyBorder="1" applyAlignment="1"/>
    <xf numFmtId="4" fontId="2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 applyProtection="1">
      <alignment vertical="top" wrapText="1"/>
      <protection hidden="1"/>
    </xf>
    <xf numFmtId="167" fontId="2" fillId="0" borderId="2" xfId="0" applyNumberFormat="1" applyFont="1" applyFill="1" applyBorder="1" applyAlignment="1" applyProtection="1">
      <alignment vertical="top" wrapText="1"/>
      <protection hidden="1"/>
    </xf>
    <xf numFmtId="167" fontId="1" fillId="0" borderId="2" xfId="0" applyNumberFormat="1" applyFont="1" applyFill="1" applyBorder="1" applyAlignment="1" applyProtection="1">
      <alignment horizontal="center"/>
      <protection hidden="1"/>
    </xf>
    <xf numFmtId="167" fontId="1" fillId="0" borderId="2" xfId="0" applyNumberFormat="1" applyFont="1" applyFill="1" applyBorder="1" applyAlignment="1" applyProtection="1">
      <alignment vertical="top" wrapText="1"/>
      <protection hidden="1"/>
    </xf>
    <xf numFmtId="168" fontId="2" fillId="0" borderId="2" xfId="0" applyNumberFormat="1" applyFont="1" applyFill="1" applyBorder="1" applyAlignment="1" applyProtection="1">
      <alignment horizontal="center"/>
      <protection hidden="1"/>
    </xf>
    <xf numFmtId="0" fontId="4" fillId="0" borderId="0" xfId="2" applyNumberFormat="1" applyFont="1" applyFill="1" applyAlignment="1">
      <alignment horizontal="center" vertical="top" wrapText="1"/>
    </xf>
    <xf numFmtId="0" fontId="0" fillId="0" borderId="0" xfId="0" applyFill="1" applyAlignment="1"/>
    <xf numFmtId="0" fontId="6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vertical="top"/>
    </xf>
    <xf numFmtId="4" fontId="1" fillId="0" borderId="0" xfId="0" applyNumberFormat="1" applyFont="1" applyFill="1" applyAlignment="1">
      <alignment horizontal="center"/>
    </xf>
    <xf numFmtId="4" fontId="1" fillId="0" borderId="0" xfId="0" applyNumberFormat="1" applyFont="1" applyFill="1"/>
    <xf numFmtId="165" fontId="2" fillId="0" borderId="2" xfId="0" applyNumberFormat="1" applyFont="1" applyFill="1" applyBorder="1" applyAlignment="1" applyProtection="1">
      <alignment vertical="top" wrapText="1"/>
      <protection hidden="1"/>
    </xf>
    <xf numFmtId="9" fontId="1" fillId="0" borderId="2" xfId="1" applyFont="1" applyFill="1" applyBorder="1" applyAlignment="1" applyProtection="1">
      <alignment vertical="top" wrapText="1"/>
      <protection hidden="1"/>
    </xf>
    <xf numFmtId="0" fontId="2" fillId="0" borderId="2" xfId="0" applyNumberFormat="1" applyFont="1" applyFill="1" applyBorder="1" applyAlignment="1" applyProtection="1">
      <alignment horizontal="center" vertical="top" wrapText="1"/>
      <protection hidden="1"/>
    </xf>
    <xf numFmtId="0" fontId="2" fillId="0" borderId="2" xfId="0" applyFont="1" applyFill="1" applyBorder="1" applyAlignment="1">
      <alignment horizontal="center"/>
    </xf>
    <xf numFmtId="0" fontId="4" fillId="0" borderId="0" xfId="2" applyNumberFormat="1" applyFont="1" applyFill="1" applyAlignment="1">
      <alignment horizontal="center" vertical="top" wrapText="1"/>
    </xf>
    <xf numFmtId="0" fontId="0" fillId="0" borderId="0" xfId="0" applyFill="1" applyAlignment="1"/>
    <xf numFmtId="0" fontId="6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2" xfId="0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3">
    <cellStyle name="Обычный" xfId="0" builtinId="0"/>
    <cellStyle name="Обычный_tmp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4"/>
  <sheetViews>
    <sheetView tabSelected="1" zoomScaleNormal="100" workbookViewId="0">
      <selection activeCell="E1" sqref="E1:F1"/>
    </sheetView>
  </sheetViews>
  <sheetFormatPr defaultColWidth="9.140625" defaultRowHeight="15.75" x14ac:dyDescent="0.25"/>
  <cols>
    <col min="1" max="1" width="76.42578125" style="19" customWidth="1"/>
    <col min="2" max="2" width="15" style="20" customWidth="1"/>
    <col min="3" max="3" width="8.140625" style="20" customWidth="1"/>
    <col min="4" max="4" width="19.42578125" style="20" customWidth="1"/>
    <col min="5" max="5" width="18.42578125" style="13" customWidth="1"/>
    <col min="6" max="6" width="18" style="13" customWidth="1"/>
    <col min="7" max="232" width="9.140625" style="13" customWidth="1"/>
    <col min="233" max="16384" width="9.140625" style="13"/>
  </cols>
  <sheetData>
    <row r="1" spans="1:10" s="18" customFormat="1" ht="155.25" customHeight="1" x14ac:dyDescent="0.25">
      <c r="A1" s="16"/>
      <c r="B1" s="32"/>
      <c r="C1" s="17"/>
      <c r="D1" s="17"/>
      <c r="E1" s="43" t="s">
        <v>403</v>
      </c>
      <c r="F1" s="44"/>
      <c r="H1" s="32"/>
      <c r="I1" s="17"/>
      <c r="J1" s="17"/>
    </row>
    <row r="2" spans="1:10" ht="38.25" customHeight="1" x14ac:dyDescent="0.25">
      <c r="A2" s="45" t="s">
        <v>312</v>
      </c>
      <c r="B2" s="45"/>
      <c r="C2" s="45"/>
      <c r="D2" s="45"/>
      <c r="E2" s="44"/>
      <c r="F2" s="44"/>
    </row>
    <row r="3" spans="1:10" ht="9.4" customHeight="1" x14ac:dyDescent="0.25">
      <c r="A3" s="34"/>
      <c r="B3" s="34"/>
      <c r="C3" s="34"/>
      <c r="D3" s="34"/>
      <c r="E3" s="33"/>
      <c r="F3" s="33"/>
    </row>
    <row r="4" spans="1:10" ht="22.9" customHeight="1" x14ac:dyDescent="0.25">
      <c r="A4" s="46" t="s">
        <v>293</v>
      </c>
      <c r="B4" s="46" t="s">
        <v>294</v>
      </c>
      <c r="C4" s="46" t="s">
        <v>295</v>
      </c>
      <c r="D4" s="49" t="s">
        <v>296</v>
      </c>
      <c r="E4" s="50"/>
      <c r="F4" s="51"/>
    </row>
    <row r="5" spans="1:10" s="21" customFormat="1" ht="26.45" customHeight="1" x14ac:dyDescent="0.25">
      <c r="A5" s="47"/>
      <c r="B5" s="48"/>
      <c r="C5" s="48"/>
      <c r="D5" s="35" t="s">
        <v>297</v>
      </c>
      <c r="E5" s="35" t="s">
        <v>298</v>
      </c>
      <c r="F5" s="35" t="s">
        <v>313</v>
      </c>
    </row>
    <row r="6" spans="1:10" s="24" customFormat="1" ht="12.75" x14ac:dyDescent="0.2">
      <c r="A6" s="22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</row>
    <row r="7" spans="1:10" ht="33.75" customHeight="1" x14ac:dyDescent="0.25">
      <c r="A7" s="10" t="s">
        <v>289</v>
      </c>
      <c r="B7" s="11"/>
      <c r="C7" s="11"/>
      <c r="D7" s="12">
        <f>D9+D146+D173+D177+D187+D194+D283+D287+D309+D324+D353+D377+D399+D409+D452+D460+D467+D495</f>
        <v>1423263251.51</v>
      </c>
      <c r="E7" s="12">
        <f>E9+E146+E173+E177+E187+E194+E283+E287+E309+E324+E353+E377+E399+E409+E452+E460+E467+E495</f>
        <v>1256760813.8</v>
      </c>
      <c r="F7" s="12">
        <f>F9+F146+F173+F177+F187+F194+F283+F287+F309+F324+F353+F377+F399+F409+F452+F460+F467+F495</f>
        <v>1253570871.98</v>
      </c>
    </row>
    <row r="8" spans="1:10" ht="7.7" customHeight="1" x14ac:dyDescent="0.25">
      <c r="A8" s="14"/>
      <c r="B8" s="15"/>
      <c r="C8" s="15"/>
      <c r="D8" s="15"/>
      <c r="E8" s="15"/>
      <c r="F8" s="15"/>
    </row>
    <row r="9" spans="1:10" ht="31.5" x14ac:dyDescent="0.25">
      <c r="A9" s="4" t="s">
        <v>211</v>
      </c>
      <c r="B9" s="5">
        <v>100000000</v>
      </c>
      <c r="C9" s="6"/>
      <c r="D9" s="7">
        <f>D10+D14+D19+D23+D27+D31+D35+D40+D44+D51+D54+D58+D63+D66+D69+D72+D85+D114+D119+D122+D125+D128+D140+D143</f>
        <v>949396078.74999988</v>
      </c>
      <c r="E9" s="7">
        <f t="shared" ref="E9:F9" si="0">E10+E14+E19+E23+E27+E31+E35+E40+E44+E51+E54+E58+E63+E66+E69+E72+E85+E114+E119+E122+E125+E128+E140+E143</f>
        <v>961492140.66999984</v>
      </c>
      <c r="F9" s="7">
        <f t="shared" si="0"/>
        <v>958277215.98000002</v>
      </c>
    </row>
    <row r="10" spans="1:10" s="9" customFormat="1" ht="94.5" x14ac:dyDescent="0.25">
      <c r="A10" s="4" t="s">
        <v>380</v>
      </c>
      <c r="B10" s="5" t="s">
        <v>379</v>
      </c>
      <c r="C10" s="6"/>
      <c r="D10" s="7">
        <f>D11</f>
        <v>24980440</v>
      </c>
      <c r="E10" s="7">
        <f>E11</f>
        <v>24854280</v>
      </c>
      <c r="F10" s="7">
        <f>F11</f>
        <v>24349640</v>
      </c>
    </row>
    <row r="11" spans="1:10" ht="31.5" x14ac:dyDescent="0.25">
      <c r="A11" s="1" t="s">
        <v>264</v>
      </c>
      <c r="B11" s="2" t="s">
        <v>379</v>
      </c>
      <c r="C11" s="3">
        <v>600</v>
      </c>
      <c r="D11" s="8">
        <f>D12+D13</f>
        <v>24980440</v>
      </c>
      <c r="E11" s="8">
        <f>E12+E13</f>
        <v>24854280</v>
      </c>
      <c r="F11" s="8">
        <f>F12+F13</f>
        <v>24349640</v>
      </c>
    </row>
    <row r="12" spans="1:10" x14ac:dyDescent="0.25">
      <c r="A12" s="1" t="s">
        <v>265</v>
      </c>
      <c r="B12" s="2" t="s">
        <v>379</v>
      </c>
      <c r="C12" s="3">
        <v>610</v>
      </c>
      <c r="D12" s="8">
        <v>21411805.690000001</v>
      </c>
      <c r="E12" s="8">
        <v>21303668.57</v>
      </c>
      <c r="F12" s="8">
        <v>20871120</v>
      </c>
    </row>
    <row r="13" spans="1:10" x14ac:dyDescent="0.25">
      <c r="A13" s="1" t="s">
        <v>266</v>
      </c>
      <c r="B13" s="2" t="s">
        <v>379</v>
      </c>
      <c r="C13" s="3">
        <v>620</v>
      </c>
      <c r="D13" s="8">
        <v>3568634.31</v>
      </c>
      <c r="E13" s="8">
        <v>3550611.43</v>
      </c>
      <c r="F13" s="8">
        <v>3478520</v>
      </c>
    </row>
    <row r="14" spans="1:10" s="9" customFormat="1" ht="31.5" x14ac:dyDescent="0.25">
      <c r="A14" s="4" t="s">
        <v>385</v>
      </c>
      <c r="B14" s="5" t="s">
        <v>386</v>
      </c>
      <c r="C14" s="6"/>
      <c r="D14" s="7">
        <f>D15</f>
        <v>3597519.7399999998</v>
      </c>
      <c r="E14" s="7">
        <f t="shared" ref="E14:F14" si="1">E15</f>
        <v>3597519.7399999998</v>
      </c>
      <c r="F14" s="7">
        <f t="shared" si="1"/>
        <v>4349041.96</v>
      </c>
    </row>
    <row r="15" spans="1:10" s="9" customFormat="1" ht="48.75" customHeight="1" x14ac:dyDescent="0.25">
      <c r="A15" s="4" t="s">
        <v>383</v>
      </c>
      <c r="B15" s="5" t="s">
        <v>384</v>
      </c>
      <c r="C15" s="6"/>
      <c r="D15" s="7">
        <f>D16</f>
        <v>3597519.7399999998</v>
      </c>
      <c r="E15" s="7">
        <f>E16</f>
        <v>3597519.7399999998</v>
      </c>
      <c r="F15" s="7">
        <f>F16</f>
        <v>4349041.96</v>
      </c>
    </row>
    <row r="16" spans="1:10" ht="31.5" x14ac:dyDescent="0.25">
      <c r="A16" s="1" t="s">
        <v>264</v>
      </c>
      <c r="B16" s="2" t="s">
        <v>384</v>
      </c>
      <c r="C16" s="3">
        <v>600</v>
      </c>
      <c r="D16" s="8">
        <f>D17+D18</f>
        <v>3597519.7399999998</v>
      </c>
      <c r="E16" s="8">
        <f>E17+E18</f>
        <v>3597519.7399999998</v>
      </c>
      <c r="F16" s="8">
        <f>F17+F18</f>
        <v>4349041.96</v>
      </c>
    </row>
    <row r="17" spans="1:6" x14ac:dyDescent="0.25">
      <c r="A17" s="1" t="s">
        <v>265</v>
      </c>
      <c r="B17" s="2" t="s">
        <v>384</v>
      </c>
      <c r="C17" s="3">
        <v>610</v>
      </c>
      <c r="D17" s="8">
        <v>3197795.32</v>
      </c>
      <c r="E17" s="8">
        <v>3197795.32</v>
      </c>
      <c r="F17" s="8">
        <v>3865815.08</v>
      </c>
    </row>
    <row r="18" spans="1:6" x14ac:dyDescent="0.25">
      <c r="A18" s="1" t="s">
        <v>266</v>
      </c>
      <c r="B18" s="2" t="s">
        <v>384</v>
      </c>
      <c r="C18" s="3">
        <v>620</v>
      </c>
      <c r="D18" s="8">
        <v>399724.42</v>
      </c>
      <c r="E18" s="8">
        <v>399724.42</v>
      </c>
      <c r="F18" s="8">
        <v>483226.88</v>
      </c>
    </row>
    <row r="19" spans="1:6" s="9" customFormat="1" ht="63" x14ac:dyDescent="0.25">
      <c r="A19" s="4" t="s">
        <v>350</v>
      </c>
      <c r="B19" s="5" t="s">
        <v>315</v>
      </c>
      <c r="C19" s="6"/>
      <c r="D19" s="7">
        <f t="shared" ref="D19:F20" si="2">D20</f>
        <v>1354947.15</v>
      </c>
      <c r="E19" s="7">
        <f t="shared" si="2"/>
        <v>1409148.3</v>
      </c>
      <c r="F19" s="7">
        <f t="shared" si="2"/>
        <v>1465494.47</v>
      </c>
    </row>
    <row r="20" spans="1:6" s="9" customFormat="1" ht="31.5" x14ac:dyDescent="0.25">
      <c r="A20" s="1" t="s">
        <v>264</v>
      </c>
      <c r="B20" s="2" t="s">
        <v>315</v>
      </c>
      <c r="C20" s="3">
        <v>600</v>
      </c>
      <c r="D20" s="8">
        <f>D21+D22</f>
        <v>1354947.15</v>
      </c>
      <c r="E20" s="8">
        <f t="shared" si="2"/>
        <v>1409148.3</v>
      </c>
      <c r="F20" s="8">
        <f t="shared" si="2"/>
        <v>1465494.47</v>
      </c>
    </row>
    <row r="21" spans="1:6" s="9" customFormat="1" x14ac:dyDescent="0.25">
      <c r="A21" s="1" t="s">
        <v>265</v>
      </c>
      <c r="B21" s="2" t="s">
        <v>315</v>
      </c>
      <c r="C21" s="3">
        <v>610</v>
      </c>
      <c r="D21" s="8">
        <v>1354947.15</v>
      </c>
      <c r="E21" s="8">
        <v>1409148.3</v>
      </c>
      <c r="F21" s="8">
        <v>1465494.47</v>
      </c>
    </row>
    <row r="22" spans="1:6" s="9" customFormat="1" hidden="1" x14ac:dyDescent="0.25">
      <c r="A22" s="1" t="s">
        <v>266</v>
      </c>
      <c r="B22" s="2" t="s">
        <v>0</v>
      </c>
      <c r="C22" s="3">
        <v>620</v>
      </c>
      <c r="D22" s="8"/>
      <c r="E22" s="8"/>
      <c r="F22" s="8"/>
    </row>
    <row r="23" spans="1:6" s="9" customFormat="1" ht="78.75" x14ac:dyDescent="0.25">
      <c r="A23" s="4" t="s">
        <v>308</v>
      </c>
      <c r="B23" s="5" t="s">
        <v>314</v>
      </c>
      <c r="C23" s="6"/>
      <c r="D23" s="7">
        <f>D24</f>
        <v>33485350.859999999</v>
      </c>
      <c r="E23" s="7">
        <f>E24</f>
        <v>35282011.510000005</v>
      </c>
      <c r="F23" s="7">
        <f>F24</f>
        <v>35281995.870000005</v>
      </c>
    </row>
    <row r="24" spans="1:6" s="9" customFormat="1" ht="31.5" x14ac:dyDescent="0.25">
      <c r="A24" s="1" t="s">
        <v>264</v>
      </c>
      <c r="B24" s="2" t="s">
        <v>314</v>
      </c>
      <c r="C24" s="3">
        <v>600</v>
      </c>
      <c r="D24" s="8">
        <f>D25+D26</f>
        <v>33485350.859999999</v>
      </c>
      <c r="E24" s="8">
        <f>E25+E26</f>
        <v>35282011.510000005</v>
      </c>
      <c r="F24" s="8">
        <f>F25+F26</f>
        <v>35281995.870000005</v>
      </c>
    </row>
    <row r="25" spans="1:6" s="9" customFormat="1" x14ac:dyDescent="0.25">
      <c r="A25" s="1" t="s">
        <v>265</v>
      </c>
      <c r="B25" s="2" t="s">
        <v>314</v>
      </c>
      <c r="C25" s="3">
        <v>610</v>
      </c>
      <c r="D25" s="8">
        <f>7130000+19155350.86+800000</f>
        <v>27085350.859999999</v>
      </c>
      <c r="E25" s="8">
        <f>7130000+20702011.51+850000</f>
        <v>28682011.510000002</v>
      </c>
      <c r="F25" s="8">
        <f>7130000+20701995.87+850000</f>
        <v>28681995.870000001</v>
      </c>
    </row>
    <row r="26" spans="1:6" s="9" customFormat="1" x14ac:dyDescent="0.25">
      <c r="A26" s="1" t="s">
        <v>266</v>
      </c>
      <c r="B26" s="2" t="s">
        <v>314</v>
      </c>
      <c r="C26" s="3">
        <v>620</v>
      </c>
      <c r="D26" s="8">
        <f>2500000+3700000+200000</f>
        <v>6400000</v>
      </c>
      <c r="E26" s="8">
        <f>2500000+3900000+200000</f>
        <v>6600000</v>
      </c>
      <c r="F26" s="8">
        <f>2500000+3900000+200000</f>
        <v>6600000</v>
      </c>
    </row>
    <row r="27" spans="1:6" s="9" customFormat="1" x14ac:dyDescent="0.25">
      <c r="A27" s="4" t="s">
        <v>149</v>
      </c>
      <c r="B27" s="5" t="s">
        <v>316</v>
      </c>
      <c r="C27" s="6"/>
      <c r="D27" s="7">
        <f>D28</f>
        <v>579312009</v>
      </c>
      <c r="E27" s="7">
        <f>E28</f>
        <v>587501387</v>
      </c>
      <c r="F27" s="7">
        <f>F28</f>
        <v>579728688</v>
      </c>
    </row>
    <row r="28" spans="1:6" ht="31.5" x14ac:dyDescent="0.25">
      <c r="A28" s="1" t="s">
        <v>264</v>
      </c>
      <c r="B28" s="2" t="s">
        <v>316</v>
      </c>
      <c r="C28" s="3">
        <v>600</v>
      </c>
      <c r="D28" s="8">
        <f>D29+D30</f>
        <v>579312009</v>
      </c>
      <c r="E28" s="8">
        <f>E29+E30</f>
        <v>587501387</v>
      </c>
      <c r="F28" s="8">
        <f>F29+F30</f>
        <v>579728688</v>
      </c>
    </row>
    <row r="29" spans="1:6" x14ac:dyDescent="0.25">
      <c r="A29" s="1" t="s">
        <v>265</v>
      </c>
      <c r="B29" s="2" t="s">
        <v>316</v>
      </c>
      <c r="C29" s="3">
        <v>610</v>
      </c>
      <c r="D29" s="8">
        <f>79314000+365184564+18813445</f>
        <v>463312009</v>
      </c>
      <c r="E29" s="8">
        <f>79314000+372689036+20074451</f>
        <v>472077487</v>
      </c>
      <c r="F29" s="8">
        <f>79314000+362096425+21402563</f>
        <v>462812988</v>
      </c>
    </row>
    <row r="30" spans="1:6" x14ac:dyDescent="0.25">
      <c r="A30" s="1" t="s">
        <v>266</v>
      </c>
      <c r="B30" s="2" t="s">
        <v>316</v>
      </c>
      <c r="C30" s="3">
        <v>620</v>
      </c>
      <c r="D30" s="8">
        <f>33500000+78176614+4323386</f>
        <v>116000000</v>
      </c>
      <c r="E30" s="8">
        <f>33500000+77310731+4613169</f>
        <v>115423900</v>
      </c>
      <c r="F30" s="8">
        <f>33500000+78497327+4918373</f>
        <v>116915700</v>
      </c>
    </row>
    <row r="31" spans="1:6" s="9" customFormat="1" ht="47.25" x14ac:dyDescent="0.25">
      <c r="A31" s="4" t="s">
        <v>253</v>
      </c>
      <c r="B31" s="5" t="s">
        <v>322</v>
      </c>
      <c r="C31" s="6"/>
      <c r="D31" s="7">
        <f>D32</f>
        <v>6629663.2999999998</v>
      </c>
      <c r="E31" s="7">
        <f>E32</f>
        <v>6112430</v>
      </c>
      <c r="F31" s="7">
        <f>F32</f>
        <v>3760810</v>
      </c>
    </row>
    <row r="32" spans="1:6" ht="31.5" x14ac:dyDescent="0.25">
      <c r="A32" s="1" t="s">
        <v>264</v>
      </c>
      <c r="B32" s="2" t="s">
        <v>322</v>
      </c>
      <c r="C32" s="3">
        <v>600</v>
      </c>
      <c r="D32" s="8">
        <f>D33+D34</f>
        <v>6629663.2999999998</v>
      </c>
      <c r="E32" s="8">
        <f>E33+E34</f>
        <v>6112430</v>
      </c>
      <c r="F32" s="8">
        <f>F33+F34</f>
        <v>3760810</v>
      </c>
    </row>
    <row r="33" spans="1:6" x14ac:dyDescent="0.25">
      <c r="A33" s="1" t="s">
        <v>265</v>
      </c>
      <c r="B33" s="2" t="s">
        <v>322</v>
      </c>
      <c r="C33" s="3">
        <v>610</v>
      </c>
      <c r="D33" s="8">
        <v>4537820.5999999996</v>
      </c>
      <c r="E33" s="8">
        <v>4160000</v>
      </c>
      <c r="F33" s="8">
        <v>2365000</v>
      </c>
    </row>
    <row r="34" spans="1:6" x14ac:dyDescent="0.25">
      <c r="A34" s="1" t="s">
        <v>266</v>
      </c>
      <c r="B34" s="2" t="s">
        <v>322</v>
      </c>
      <c r="C34" s="3">
        <v>620</v>
      </c>
      <c r="D34" s="8">
        <v>2091842.7</v>
      </c>
      <c r="E34" s="8">
        <v>1952430</v>
      </c>
      <c r="F34" s="8">
        <v>1395810</v>
      </c>
    </row>
    <row r="35" spans="1:6" s="9" customFormat="1" ht="63" x14ac:dyDescent="0.25">
      <c r="A35" s="4" t="s">
        <v>261</v>
      </c>
      <c r="B35" s="5" t="s">
        <v>317</v>
      </c>
      <c r="C35" s="6"/>
      <c r="D35" s="7">
        <f>D36+D38</f>
        <v>2816395.42</v>
      </c>
      <c r="E35" s="7">
        <f>E36+E38</f>
        <v>2841749.87</v>
      </c>
      <c r="F35" s="7">
        <f>F36+F38</f>
        <v>2944175.06</v>
      </c>
    </row>
    <row r="36" spans="1:6" s="9" customFormat="1" ht="49.35" customHeight="1" x14ac:dyDescent="0.25">
      <c r="A36" s="1" t="s">
        <v>267</v>
      </c>
      <c r="B36" s="2" t="s">
        <v>317</v>
      </c>
      <c r="C36" s="3">
        <v>100</v>
      </c>
      <c r="D36" s="8">
        <f>D37</f>
        <v>2809395.42</v>
      </c>
      <c r="E36" s="8">
        <f>E37</f>
        <v>2831749.87</v>
      </c>
      <c r="F36" s="8">
        <f>F37</f>
        <v>2934175.06</v>
      </c>
    </row>
    <row r="37" spans="1:6" s="9" customFormat="1" ht="19.350000000000001" customHeight="1" x14ac:dyDescent="0.25">
      <c r="A37" s="1" t="s">
        <v>268</v>
      </c>
      <c r="B37" s="2" t="s">
        <v>317</v>
      </c>
      <c r="C37" s="3">
        <v>120</v>
      </c>
      <c r="D37" s="8">
        <v>2809395.42</v>
      </c>
      <c r="E37" s="8">
        <v>2831749.87</v>
      </c>
      <c r="F37" s="8">
        <v>2934175.06</v>
      </c>
    </row>
    <row r="38" spans="1:6" s="9" customFormat="1" ht="31.5" x14ac:dyDescent="0.25">
      <c r="A38" s="1" t="s">
        <v>269</v>
      </c>
      <c r="B38" s="2" t="s">
        <v>317</v>
      </c>
      <c r="C38" s="3">
        <v>200</v>
      </c>
      <c r="D38" s="8">
        <v>7000</v>
      </c>
      <c r="E38" s="8">
        <f>E39</f>
        <v>10000</v>
      </c>
      <c r="F38" s="8">
        <f>F39</f>
        <v>10000</v>
      </c>
    </row>
    <row r="39" spans="1:6" s="9" customFormat="1" ht="31.5" x14ac:dyDescent="0.25">
      <c r="A39" s="1" t="s">
        <v>270</v>
      </c>
      <c r="B39" s="2" t="s">
        <v>317</v>
      </c>
      <c r="C39" s="3">
        <v>240</v>
      </c>
      <c r="D39" s="8">
        <v>7000</v>
      </c>
      <c r="E39" s="8">
        <v>10000</v>
      </c>
      <c r="F39" s="8">
        <v>10000</v>
      </c>
    </row>
    <row r="40" spans="1:6" s="9" customFormat="1" ht="201" customHeight="1" x14ac:dyDescent="0.25">
      <c r="A40" s="4" t="s">
        <v>392</v>
      </c>
      <c r="B40" s="5" t="s">
        <v>391</v>
      </c>
      <c r="C40" s="6"/>
      <c r="D40" s="7">
        <f>D41</f>
        <v>1268600</v>
      </c>
      <c r="E40" s="7">
        <f>E41</f>
        <v>0</v>
      </c>
      <c r="F40" s="7">
        <f>F41</f>
        <v>0</v>
      </c>
    </row>
    <row r="41" spans="1:6" ht="31.5" x14ac:dyDescent="0.25">
      <c r="A41" s="1" t="s">
        <v>264</v>
      </c>
      <c r="B41" s="2" t="s">
        <v>391</v>
      </c>
      <c r="C41" s="3">
        <v>600</v>
      </c>
      <c r="D41" s="8">
        <f>D42+D43</f>
        <v>1268600</v>
      </c>
      <c r="E41" s="8">
        <f>E42+E43</f>
        <v>0</v>
      </c>
      <c r="F41" s="8">
        <f>F42+F43</f>
        <v>0</v>
      </c>
    </row>
    <row r="42" spans="1:6" x14ac:dyDescent="0.25">
      <c r="A42" s="1" t="s">
        <v>265</v>
      </c>
      <c r="B42" s="2" t="s">
        <v>391</v>
      </c>
      <c r="C42" s="3">
        <v>610</v>
      </c>
      <c r="D42" s="8">
        <v>714000</v>
      </c>
      <c r="E42" s="8">
        <v>0</v>
      </c>
      <c r="F42" s="8">
        <v>0</v>
      </c>
    </row>
    <row r="43" spans="1:6" x14ac:dyDescent="0.25">
      <c r="A43" s="1" t="s">
        <v>266</v>
      </c>
      <c r="B43" s="2" t="s">
        <v>391</v>
      </c>
      <c r="C43" s="3">
        <v>620</v>
      </c>
      <c r="D43" s="8">
        <v>554600</v>
      </c>
      <c r="E43" s="8">
        <v>0</v>
      </c>
      <c r="F43" s="8">
        <v>0</v>
      </c>
    </row>
    <row r="44" spans="1:6" s="9" customFormat="1" ht="31.5" x14ac:dyDescent="0.25">
      <c r="A44" s="4" t="s">
        <v>186</v>
      </c>
      <c r="B44" s="5">
        <v>100080020</v>
      </c>
      <c r="C44" s="6"/>
      <c r="D44" s="7">
        <f>D45+D47+D49</f>
        <v>12882941.65</v>
      </c>
      <c r="E44" s="7">
        <f>E45+E47+E49</f>
        <v>13008514.92</v>
      </c>
      <c r="F44" s="7">
        <f>F45+F47+F49</f>
        <v>13515830.940000001</v>
      </c>
    </row>
    <row r="45" spans="1:6" s="9" customFormat="1" ht="51" customHeight="1" x14ac:dyDescent="0.25">
      <c r="A45" s="1" t="s">
        <v>267</v>
      </c>
      <c r="B45" s="2">
        <v>100080020</v>
      </c>
      <c r="C45" s="3">
        <v>100</v>
      </c>
      <c r="D45" s="8">
        <f>D46</f>
        <v>12618827.16</v>
      </c>
      <c r="E45" s="8">
        <f>E46</f>
        <v>12722900.439999999</v>
      </c>
      <c r="F45" s="8">
        <f>F46</f>
        <v>13230216.460000001</v>
      </c>
    </row>
    <row r="46" spans="1:6" s="9" customFormat="1" ht="19.350000000000001" customHeight="1" x14ac:dyDescent="0.25">
      <c r="A46" s="1" t="s">
        <v>268</v>
      </c>
      <c r="B46" s="2">
        <v>100080020</v>
      </c>
      <c r="C46" s="3">
        <v>120</v>
      </c>
      <c r="D46" s="8">
        <v>12618827.16</v>
      </c>
      <c r="E46" s="8">
        <v>12722900.439999999</v>
      </c>
      <c r="F46" s="8">
        <v>13230216.460000001</v>
      </c>
    </row>
    <row r="47" spans="1:6" s="9" customFormat="1" ht="31.5" x14ac:dyDescent="0.25">
      <c r="A47" s="1" t="s">
        <v>269</v>
      </c>
      <c r="B47" s="2">
        <v>100080020</v>
      </c>
      <c r="C47" s="3">
        <v>200</v>
      </c>
      <c r="D47" s="8">
        <f>D48</f>
        <v>258612.49</v>
      </c>
      <c r="E47" s="8">
        <f>E48</f>
        <v>280112.48</v>
      </c>
      <c r="F47" s="8">
        <f>F48</f>
        <v>280112.48</v>
      </c>
    </row>
    <row r="48" spans="1:6" s="9" customFormat="1" ht="31.5" x14ac:dyDescent="0.25">
      <c r="A48" s="1" t="s">
        <v>270</v>
      </c>
      <c r="B48" s="2">
        <v>100080020</v>
      </c>
      <c r="C48" s="3">
        <v>240</v>
      </c>
      <c r="D48" s="8">
        <v>258612.49</v>
      </c>
      <c r="E48" s="8">
        <v>280112.48</v>
      </c>
      <c r="F48" s="8">
        <v>280112.48</v>
      </c>
    </row>
    <row r="49" spans="1:6" s="9" customFormat="1" x14ac:dyDescent="0.25">
      <c r="A49" s="1" t="s">
        <v>281</v>
      </c>
      <c r="B49" s="2">
        <v>100080020</v>
      </c>
      <c r="C49" s="3">
        <v>800</v>
      </c>
      <c r="D49" s="8">
        <f>D50</f>
        <v>5502</v>
      </c>
      <c r="E49" s="8">
        <f>E50</f>
        <v>5502</v>
      </c>
      <c r="F49" s="8">
        <f>F50</f>
        <v>5502</v>
      </c>
    </row>
    <row r="50" spans="1:6" s="9" customFormat="1" x14ac:dyDescent="0.25">
      <c r="A50" s="1" t="s">
        <v>283</v>
      </c>
      <c r="B50" s="2">
        <v>100080020</v>
      </c>
      <c r="C50" s="3">
        <v>850</v>
      </c>
      <c r="D50" s="8">
        <v>5502</v>
      </c>
      <c r="E50" s="8">
        <v>5502</v>
      </c>
      <c r="F50" s="8">
        <v>5502</v>
      </c>
    </row>
    <row r="51" spans="1:6" s="9" customFormat="1" x14ac:dyDescent="0.25">
      <c r="A51" s="4" t="s">
        <v>271</v>
      </c>
      <c r="B51" s="5">
        <v>100085410</v>
      </c>
      <c r="C51" s="6"/>
      <c r="D51" s="7">
        <f t="shared" ref="D51:F52" si="3">D52</f>
        <v>100000</v>
      </c>
      <c r="E51" s="7">
        <f t="shared" si="3"/>
        <v>0</v>
      </c>
      <c r="F51" s="7">
        <f t="shared" si="3"/>
        <v>0</v>
      </c>
    </row>
    <row r="52" spans="1:6" x14ac:dyDescent="0.25">
      <c r="A52" s="1" t="s">
        <v>273</v>
      </c>
      <c r="B52" s="2" t="s">
        <v>1</v>
      </c>
      <c r="C52" s="3">
        <v>300</v>
      </c>
      <c r="D52" s="8">
        <f t="shared" si="3"/>
        <v>100000</v>
      </c>
      <c r="E52" s="8">
        <f t="shared" si="3"/>
        <v>0</v>
      </c>
      <c r="F52" s="8">
        <f t="shared" si="3"/>
        <v>0</v>
      </c>
    </row>
    <row r="53" spans="1:6" x14ac:dyDescent="0.25">
      <c r="A53" s="1" t="s">
        <v>125</v>
      </c>
      <c r="B53" s="2" t="s">
        <v>1</v>
      </c>
      <c r="C53" s="3">
        <v>340</v>
      </c>
      <c r="D53" s="8">
        <v>100000</v>
      </c>
      <c r="E53" s="8">
        <v>0</v>
      </c>
      <c r="F53" s="8">
        <v>0</v>
      </c>
    </row>
    <row r="54" spans="1:6" s="9" customFormat="1" ht="31.5" x14ac:dyDescent="0.25">
      <c r="A54" s="4" t="s">
        <v>272</v>
      </c>
      <c r="B54" s="5">
        <v>100085420</v>
      </c>
      <c r="C54" s="6"/>
      <c r="D54" s="7">
        <f>D55</f>
        <v>65000</v>
      </c>
      <c r="E54" s="7">
        <f>E55</f>
        <v>0</v>
      </c>
      <c r="F54" s="7">
        <f>F55</f>
        <v>0</v>
      </c>
    </row>
    <row r="55" spans="1:6" s="9" customFormat="1" ht="31.5" x14ac:dyDescent="0.25">
      <c r="A55" s="1" t="s">
        <v>264</v>
      </c>
      <c r="B55" s="2" t="s">
        <v>2</v>
      </c>
      <c r="C55" s="3">
        <v>600</v>
      </c>
      <c r="D55" s="8">
        <f>D56+D57</f>
        <v>65000</v>
      </c>
      <c r="E55" s="8">
        <f>E56+E57</f>
        <v>0</v>
      </c>
      <c r="F55" s="8">
        <f>F56+F57</f>
        <v>0</v>
      </c>
    </row>
    <row r="56" spans="1:6" s="9" customFormat="1" x14ac:dyDescent="0.25">
      <c r="A56" s="1" t="s">
        <v>265</v>
      </c>
      <c r="B56" s="2" t="s">
        <v>2</v>
      </c>
      <c r="C56" s="3">
        <v>610</v>
      </c>
      <c r="D56" s="8">
        <v>65000</v>
      </c>
      <c r="E56" s="8">
        <v>0</v>
      </c>
      <c r="F56" s="8">
        <v>0</v>
      </c>
    </row>
    <row r="57" spans="1:6" s="9" customFormat="1" hidden="1" x14ac:dyDescent="0.25">
      <c r="A57" s="1" t="s">
        <v>266</v>
      </c>
      <c r="B57" s="2" t="s">
        <v>2</v>
      </c>
      <c r="C57" s="3">
        <v>620</v>
      </c>
      <c r="D57" s="8"/>
      <c r="E57" s="8"/>
      <c r="F57" s="8"/>
    </row>
    <row r="58" spans="1:6" s="9" customFormat="1" x14ac:dyDescent="0.25">
      <c r="A58" s="4" t="s">
        <v>146</v>
      </c>
      <c r="B58" s="5">
        <v>100085430</v>
      </c>
      <c r="C58" s="6"/>
      <c r="D58" s="7">
        <f>D59+D61</f>
        <v>632000</v>
      </c>
      <c r="E58" s="7">
        <f>E59+E61</f>
        <v>254119.09</v>
      </c>
      <c r="F58" s="7">
        <f>F59+F61</f>
        <v>254362.13</v>
      </c>
    </row>
    <row r="59" spans="1:6" s="9" customFormat="1" ht="31.5" x14ac:dyDescent="0.25">
      <c r="A59" s="1" t="s">
        <v>264</v>
      </c>
      <c r="B59" s="2" t="s">
        <v>3</v>
      </c>
      <c r="C59" s="3">
        <v>600</v>
      </c>
      <c r="D59" s="8">
        <f>D60</f>
        <v>600000</v>
      </c>
      <c r="E59" s="8">
        <f>E60</f>
        <v>254119.09</v>
      </c>
      <c r="F59" s="8">
        <f>F60</f>
        <v>254362.13</v>
      </c>
    </row>
    <row r="60" spans="1:6" s="9" customFormat="1" x14ac:dyDescent="0.25">
      <c r="A60" s="1" t="s">
        <v>265</v>
      </c>
      <c r="B60" s="2" t="s">
        <v>3</v>
      </c>
      <c r="C60" s="3">
        <v>610</v>
      </c>
      <c r="D60" s="8">
        <v>600000</v>
      </c>
      <c r="E60" s="8">
        <v>254119.09</v>
      </c>
      <c r="F60" s="8">
        <v>254362.13</v>
      </c>
    </row>
    <row r="61" spans="1:6" s="9" customFormat="1" ht="31.5" x14ac:dyDescent="0.25">
      <c r="A61" s="1" t="s">
        <v>269</v>
      </c>
      <c r="B61" s="2" t="s">
        <v>3</v>
      </c>
      <c r="C61" s="3">
        <v>200</v>
      </c>
      <c r="D61" s="8">
        <f>D62</f>
        <v>32000</v>
      </c>
      <c r="E61" s="8">
        <f>E62</f>
        <v>0</v>
      </c>
      <c r="F61" s="8">
        <f>F62</f>
        <v>0</v>
      </c>
    </row>
    <row r="62" spans="1:6" s="9" customFormat="1" ht="31.5" x14ac:dyDescent="0.25">
      <c r="A62" s="1" t="s">
        <v>270</v>
      </c>
      <c r="B62" s="2" t="s">
        <v>3</v>
      </c>
      <c r="C62" s="3">
        <v>240</v>
      </c>
      <c r="D62" s="8">
        <v>32000</v>
      </c>
      <c r="E62" s="8">
        <v>0</v>
      </c>
      <c r="F62" s="8">
        <v>0</v>
      </c>
    </row>
    <row r="63" spans="1:6" s="9" customFormat="1" ht="31.5" x14ac:dyDescent="0.25">
      <c r="A63" s="4" t="s">
        <v>199</v>
      </c>
      <c r="B63" s="5">
        <v>100085482</v>
      </c>
      <c r="C63" s="6"/>
      <c r="D63" s="7">
        <f t="shared" ref="D63:F64" si="4">D64</f>
        <v>410973.88</v>
      </c>
      <c r="E63" s="7">
        <f t="shared" si="4"/>
        <v>22625.96</v>
      </c>
      <c r="F63" s="7">
        <f t="shared" si="4"/>
        <v>12674.96</v>
      </c>
    </row>
    <row r="64" spans="1:6" ht="31.5" x14ac:dyDescent="0.25">
      <c r="A64" s="1" t="s">
        <v>264</v>
      </c>
      <c r="B64" s="2" t="s">
        <v>4</v>
      </c>
      <c r="C64" s="3">
        <v>600</v>
      </c>
      <c r="D64" s="8">
        <f t="shared" si="4"/>
        <v>410973.88</v>
      </c>
      <c r="E64" s="8">
        <f t="shared" si="4"/>
        <v>22625.96</v>
      </c>
      <c r="F64" s="8">
        <f t="shared" si="4"/>
        <v>12674.96</v>
      </c>
    </row>
    <row r="65" spans="1:6" x14ac:dyDescent="0.25">
      <c r="A65" s="1" t="s">
        <v>265</v>
      </c>
      <c r="B65" s="2" t="s">
        <v>4</v>
      </c>
      <c r="C65" s="3">
        <v>610</v>
      </c>
      <c r="D65" s="8">
        <f>406500.88+4473</f>
        <v>410973.88</v>
      </c>
      <c r="E65" s="8">
        <f>17852.96+4773</f>
        <v>22625.96</v>
      </c>
      <c r="F65" s="8">
        <f>7586.96+5088</f>
        <v>12674.96</v>
      </c>
    </row>
    <row r="66" spans="1:6" s="9" customFormat="1" ht="35.450000000000003" customHeight="1" x14ac:dyDescent="0.25">
      <c r="A66" s="4" t="s">
        <v>219</v>
      </c>
      <c r="B66" s="5">
        <v>100085510</v>
      </c>
      <c r="C66" s="6"/>
      <c r="D66" s="7">
        <f t="shared" ref="D66:F70" si="5">D67</f>
        <v>203140</v>
      </c>
      <c r="E66" s="7">
        <f t="shared" si="5"/>
        <v>0</v>
      </c>
      <c r="F66" s="7">
        <f t="shared" si="5"/>
        <v>0</v>
      </c>
    </row>
    <row r="67" spans="1:6" ht="31.5" x14ac:dyDescent="0.25">
      <c r="A67" s="1" t="s">
        <v>264</v>
      </c>
      <c r="B67" s="2" t="s">
        <v>5</v>
      </c>
      <c r="C67" s="3">
        <v>600</v>
      </c>
      <c r="D67" s="8">
        <f t="shared" si="5"/>
        <v>203140</v>
      </c>
      <c r="E67" s="8">
        <f t="shared" si="5"/>
        <v>0</v>
      </c>
      <c r="F67" s="8">
        <f t="shared" si="5"/>
        <v>0</v>
      </c>
    </row>
    <row r="68" spans="1:6" x14ac:dyDescent="0.25">
      <c r="A68" s="1" t="s">
        <v>265</v>
      </c>
      <c r="B68" s="2" t="s">
        <v>5</v>
      </c>
      <c r="C68" s="3">
        <v>610</v>
      </c>
      <c r="D68" s="8">
        <f>134225+68915</f>
        <v>203140</v>
      </c>
      <c r="E68" s="8">
        <v>0</v>
      </c>
      <c r="F68" s="8">
        <v>0</v>
      </c>
    </row>
    <row r="69" spans="1:6" s="9" customFormat="1" ht="32.65" customHeight="1" x14ac:dyDescent="0.25">
      <c r="A69" s="4" t="s">
        <v>378</v>
      </c>
      <c r="B69" s="5">
        <v>100085520</v>
      </c>
      <c r="C69" s="6"/>
      <c r="D69" s="7">
        <f t="shared" si="5"/>
        <v>100000</v>
      </c>
      <c r="E69" s="7">
        <f t="shared" si="5"/>
        <v>0</v>
      </c>
      <c r="F69" s="7">
        <f t="shared" si="5"/>
        <v>0</v>
      </c>
    </row>
    <row r="70" spans="1:6" ht="31.5" x14ac:dyDescent="0.25">
      <c r="A70" s="1" t="s">
        <v>264</v>
      </c>
      <c r="B70" s="2">
        <v>100085520</v>
      </c>
      <c r="C70" s="3">
        <v>600</v>
      </c>
      <c r="D70" s="8">
        <f t="shared" si="5"/>
        <v>100000</v>
      </c>
      <c r="E70" s="8">
        <f t="shared" si="5"/>
        <v>0</v>
      </c>
      <c r="F70" s="8">
        <f t="shared" si="5"/>
        <v>0</v>
      </c>
    </row>
    <row r="71" spans="1:6" x14ac:dyDescent="0.25">
      <c r="A71" s="1" t="s">
        <v>265</v>
      </c>
      <c r="B71" s="2">
        <v>100085520</v>
      </c>
      <c r="C71" s="3">
        <v>610</v>
      </c>
      <c r="D71" s="8">
        <v>100000</v>
      </c>
      <c r="E71" s="8">
        <v>0</v>
      </c>
      <c r="F71" s="8">
        <v>0</v>
      </c>
    </row>
    <row r="72" spans="1:6" ht="20.45" customHeight="1" x14ac:dyDescent="0.25">
      <c r="A72" s="4" t="s">
        <v>274</v>
      </c>
      <c r="B72" s="5" t="s">
        <v>275</v>
      </c>
      <c r="C72" s="6"/>
      <c r="D72" s="7">
        <f>D73+D76+D79+D82</f>
        <v>8693110.5600000005</v>
      </c>
      <c r="E72" s="7">
        <f>E73+E76+E79+E82</f>
        <v>8959952.5600000005</v>
      </c>
      <c r="F72" s="7">
        <f>F73+F76+F79+F82</f>
        <v>9237468.2400000002</v>
      </c>
    </row>
    <row r="73" spans="1:6" ht="31.5" x14ac:dyDescent="0.25">
      <c r="A73" s="4" t="s">
        <v>203</v>
      </c>
      <c r="B73" s="5" t="s">
        <v>126</v>
      </c>
      <c r="C73" s="6"/>
      <c r="D73" s="7">
        <f t="shared" ref="D73:F74" si="6">D74</f>
        <v>6671050</v>
      </c>
      <c r="E73" s="7">
        <f t="shared" si="6"/>
        <v>6937892</v>
      </c>
      <c r="F73" s="7">
        <f t="shared" si="6"/>
        <v>7215407.6799999997</v>
      </c>
    </row>
    <row r="74" spans="1:6" ht="31.5" x14ac:dyDescent="0.25">
      <c r="A74" s="1" t="s">
        <v>264</v>
      </c>
      <c r="B74" s="2" t="s">
        <v>126</v>
      </c>
      <c r="C74" s="3">
        <v>600</v>
      </c>
      <c r="D74" s="8">
        <f t="shared" si="6"/>
        <v>6671050</v>
      </c>
      <c r="E74" s="8">
        <f t="shared" si="6"/>
        <v>6937892</v>
      </c>
      <c r="F74" s="8">
        <f t="shared" si="6"/>
        <v>7215407.6799999997</v>
      </c>
    </row>
    <row r="75" spans="1:6" x14ac:dyDescent="0.25">
      <c r="A75" s="1" t="s">
        <v>265</v>
      </c>
      <c r="B75" s="2" t="s">
        <v>126</v>
      </c>
      <c r="C75" s="3">
        <v>610</v>
      </c>
      <c r="D75" s="8">
        <v>6671050</v>
      </c>
      <c r="E75" s="8">
        <v>6937892</v>
      </c>
      <c r="F75" s="8">
        <v>7215407.6799999997</v>
      </c>
    </row>
    <row r="76" spans="1:6" ht="31.5" x14ac:dyDescent="0.25">
      <c r="A76" s="4" t="s">
        <v>202</v>
      </c>
      <c r="B76" s="5" t="s">
        <v>127</v>
      </c>
      <c r="C76" s="6"/>
      <c r="D76" s="7">
        <f t="shared" ref="D76:F77" si="7">D77</f>
        <v>1602487.81</v>
      </c>
      <c r="E76" s="7">
        <f t="shared" si="7"/>
        <v>1602487.81</v>
      </c>
      <c r="F76" s="7">
        <f t="shared" si="7"/>
        <v>1602487.81</v>
      </c>
    </row>
    <row r="77" spans="1:6" ht="31.5" x14ac:dyDescent="0.25">
      <c r="A77" s="1" t="s">
        <v>264</v>
      </c>
      <c r="B77" s="2" t="s">
        <v>127</v>
      </c>
      <c r="C77" s="3">
        <v>600</v>
      </c>
      <c r="D77" s="8">
        <f t="shared" si="7"/>
        <v>1602487.81</v>
      </c>
      <c r="E77" s="8">
        <f t="shared" si="7"/>
        <v>1602487.81</v>
      </c>
      <c r="F77" s="8">
        <f t="shared" si="7"/>
        <v>1602487.81</v>
      </c>
    </row>
    <row r="78" spans="1:6" x14ac:dyDescent="0.25">
      <c r="A78" s="1" t="s">
        <v>265</v>
      </c>
      <c r="B78" s="2" t="s">
        <v>127</v>
      </c>
      <c r="C78" s="3">
        <v>610</v>
      </c>
      <c r="D78" s="8">
        <v>1602487.81</v>
      </c>
      <c r="E78" s="8">
        <v>1602487.81</v>
      </c>
      <c r="F78" s="8">
        <v>1602487.81</v>
      </c>
    </row>
    <row r="79" spans="1:6" ht="31.5" x14ac:dyDescent="0.25">
      <c r="A79" s="4" t="s">
        <v>228</v>
      </c>
      <c r="B79" s="5" t="s">
        <v>128</v>
      </c>
      <c r="C79" s="6"/>
      <c r="D79" s="7">
        <f t="shared" ref="D79:F80" si="8">D80</f>
        <v>61000</v>
      </c>
      <c r="E79" s="7">
        <f t="shared" si="8"/>
        <v>61000</v>
      </c>
      <c r="F79" s="7">
        <f t="shared" si="8"/>
        <v>61000</v>
      </c>
    </row>
    <row r="80" spans="1:6" ht="31.5" x14ac:dyDescent="0.25">
      <c r="A80" s="1" t="s">
        <v>264</v>
      </c>
      <c r="B80" s="2" t="s">
        <v>128</v>
      </c>
      <c r="C80" s="3">
        <v>600</v>
      </c>
      <c r="D80" s="8">
        <f t="shared" si="8"/>
        <v>61000</v>
      </c>
      <c r="E80" s="8">
        <f t="shared" si="8"/>
        <v>61000</v>
      </c>
      <c r="F80" s="8">
        <f t="shared" si="8"/>
        <v>61000</v>
      </c>
    </row>
    <row r="81" spans="1:6" x14ac:dyDescent="0.25">
      <c r="A81" s="1" t="s">
        <v>265</v>
      </c>
      <c r="B81" s="2" t="s">
        <v>128</v>
      </c>
      <c r="C81" s="3">
        <v>610</v>
      </c>
      <c r="D81" s="8">
        <v>61000</v>
      </c>
      <c r="E81" s="8">
        <v>61000</v>
      </c>
      <c r="F81" s="8">
        <v>61000</v>
      </c>
    </row>
    <row r="82" spans="1:6" ht="31.5" x14ac:dyDescent="0.25">
      <c r="A82" s="4" t="s">
        <v>206</v>
      </c>
      <c r="B82" s="5" t="s">
        <v>129</v>
      </c>
      <c r="C82" s="6"/>
      <c r="D82" s="7">
        <f t="shared" ref="D82:F83" si="9">D83</f>
        <v>358572.75</v>
      </c>
      <c r="E82" s="7">
        <f t="shared" si="9"/>
        <v>358572.75</v>
      </c>
      <c r="F82" s="7">
        <f t="shared" si="9"/>
        <v>358572.75</v>
      </c>
    </row>
    <row r="83" spans="1:6" ht="31.5" x14ac:dyDescent="0.25">
      <c r="A83" s="1" t="s">
        <v>264</v>
      </c>
      <c r="B83" s="2" t="s">
        <v>129</v>
      </c>
      <c r="C83" s="3">
        <v>600</v>
      </c>
      <c r="D83" s="8">
        <f t="shared" si="9"/>
        <v>358572.75</v>
      </c>
      <c r="E83" s="8">
        <f t="shared" si="9"/>
        <v>358572.75</v>
      </c>
      <c r="F83" s="8">
        <f t="shared" si="9"/>
        <v>358572.75</v>
      </c>
    </row>
    <row r="84" spans="1:6" x14ac:dyDescent="0.25">
      <c r="A84" s="1" t="s">
        <v>265</v>
      </c>
      <c r="B84" s="2" t="s">
        <v>129</v>
      </c>
      <c r="C84" s="3">
        <v>610</v>
      </c>
      <c r="D84" s="8">
        <v>358572.75</v>
      </c>
      <c r="E84" s="8">
        <v>358572.75</v>
      </c>
      <c r="F84" s="8">
        <v>358572.75</v>
      </c>
    </row>
    <row r="85" spans="1:6" ht="31.5" x14ac:dyDescent="0.25">
      <c r="A85" s="4" t="s">
        <v>276</v>
      </c>
      <c r="B85" s="5" t="s">
        <v>277</v>
      </c>
      <c r="C85" s="6"/>
      <c r="D85" s="7">
        <f>D86+D90+D94+D98+D102+D106+D110</f>
        <v>250854729.49000001</v>
      </c>
      <c r="E85" s="7">
        <f t="shared" ref="E85:F85" si="10">E86+E90+E94+E98+E102+E106+E110</f>
        <v>256436606.40999997</v>
      </c>
      <c r="F85" s="7">
        <f t="shared" si="10"/>
        <v>262383126.74000001</v>
      </c>
    </row>
    <row r="86" spans="1:6" ht="63" x14ac:dyDescent="0.25">
      <c r="A86" s="4" t="s">
        <v>258</v>
      </c>
      <c r="B86" s="5" t="s">
        <v>130</v>
      </c>
      <c r="C86" s="6"/>
      <c r="D86" s="7">
        <f>D87</f>
        <v>143070693.53</v>
      </c>
      <c r="E86" s="7">
        <f>E87</f>
        <v>148652570.45999998</v>
      </c>
      <c r="F86" s="7">
        <f>F87</f>
        <v>154599090.79000002</v>
      </c>
    </row>
    <row r="87" spans="1:6" ht="31.5" x14ac:dyDescent="0.25">
      <c r="A87" s="1" t="s">
        <v>264</v>
      </c>
      <c r="B87" s="2" t="s">
        <v>130</v>
      </c>
      <c r="C87" s="3" t="s">
        <v>278</v>
      </c>
      <c r="D87" s="8">
        <f>D88+D89</f>
        <v>143070693.53</v>
      </c>
      <c r="E87" s="8">
        <f>E88+E89</f>
        <v>148652570.45999998</v>
      </c>
      <c r="F87" s="8">
        <f>F88+F89</f>
        <v>154599090.79000002</v>
      </c>
    </row>
    <row r="88" spans="1:6" x14ac:dyDescent="0.25">
      <c r="A88" s="1" t="s">
        <v>265</v>
      </c>
      <c r="B88" s="2" t="s">
        <v>130</v>
      </c>
      <c r="C88" s="3">
        <v>610</v>
      </c>
      <c r="D88" s="8">
        <v>118070693.53</v>
      </c>
      <c r="E88" s="8">
        <v>122452570.45999999</v>
      </c>
      <c r="F88" s="8">
        <v>127289090.79000001</v>
      </c>
    </row>
    <row r="89" spans="1:6" x14ac:dyDescent="0.25">
      <c r="A89" s="1" t="s">
        <v>266</v>
      </c>
      <c r="B89" s="2" t="s">
        <v>130</v>
      </c>
      <c r="C89" s="3">
        <v>620</v>
      </c>
      <c r="D89" s="8">
        <v>25000000</v>
      </c>
      <c r="E89" s="8">
        <v>26200000</v>
      </c>
      <c r="F89" s="8">
        <v>27310000</v>
      </c>
    </row>
    <row r="90" spans="1:6" ht="31.5" x14ac:dyDescent="0.25">
      <c r="A90" s="4" t="s">
        <v>202</v>
      </c>
      <c r="B90" s="5" t="s">
        <v>131</v>
      </c>
      <c r="C90" s="6"/>
      <c r="D90" s="7">
        <f>D91</f>
        <v>79281986.700000003</v>
      </c>
      <c r="E90" s="7">
        <f>E91</f>
        <v>79281986.700000003</v>
      </c>
      <c r="F90" s="7">
        <f>F91</f>
        <v>79281986.700000003</v>
      </c>
    </row>
    <row r="91" spans="1:6" ht="31.5" x14ac:dyDescent="0.25">
      <c r="A91" s="1" t="s">
        <v>264</v>
      </c>
      <c r="B91" s="2" t="s">
        <v>131</v>
      </c>
      <c r="C91" s="3" t="s">
        <v>278</v>
      </c>
      <c r="D91" s="8">
        <f>D92+D93</f>
        <v>79281986.700000003</v>
      </c>
      <c r="E91" s="8">
        <f>E92+E93</f>
        <v>79281986.700000003</v>
      </c>
      <c r="F91" s="8">
        <f>F92+F93</f>
        <v>79281986.700000003</v>
      </c>
    </row>
    <row r="92" spans="1:6" x14ac:dyDescent="0.25">
      <c r="A92" s="1" t="s">
        <v>265</v>
      </c>
      <c r="B92" s="2" t="s">
        <v>131</v>
      </c>
      <c r="C92" s="3">
        <v>610</v>
      </c>
      <c r="D92" s="8">
        <f>20370748.22+48073358.28</f>
        <v>68444106.5</v>
      </c>
      <c r="E92" s="8">
        <f>20370748.22+48073358.28</f>
        <v>68444106.5</v>
      </c>
      <c r="F92" s="8">
        <f>20370748.22+48073358.28</f>
        <v>68444106.5</v>
      </c>
    </row>
    <row r="93" spans="1:6" x14ac:dyDescent="0.25">
      <c r="A93" s="1" t="s">
        <v>266</v>
      </c>
      <c r="B93" s="2" t="s">
        <v>131</v>
      </c>
      <c r="C93" s="3">
        <v>620</v>
      </c>
      <c r="D93" s="8">
        <f>4761716.26+6076163.94</f>
        <v>10837880.199999999</v>
      </c>
      <c r="E93" s="8">
        <f>4761716.26+6076163.94</f>
        <v>10837880.199999999</v>
      </c>
      <c r="F93" s="8">
        <f>4761716.26+6076163.94</f>
        <v>10837880.199999999</v>
      </c>
    </row>
    <row r="94" spans="1:6" ht="31.5" x14ac:dyDescent="0.25">
      <c r="A94" s="4" t="s">
        <v>228</v>
      </c>
      <c r="B94" s="5" t="s">
        <v>132</v>
      </c>
      <c r="C94" s="6"/>
      <c r="D94" s="7">
        <f>D95</f>
        <v>5594982</v>
      </c>
      <c r="E94" s="7">
        <f>E95</f>
        <v>5594982</v>
      </c>
      <c r="F94" s="7">
        <f>F95</f>
        <v>5594982</v>
      </c>
    </row>
    <row r="95" spans="1:6" ht="31.5" x14ac:dyDescent="0.25">
      <c r="A95" s="1" t="s">
        <v>264</v>
      </c>
      <c r="B95" s="2" t="s">
        <v>132</v>
      </c>
      <c r="C95" s="3" t="s">
        <v>278</v>
      </c>
      <c r="D95" s="8">
        <f>D96+D97</f>
        <v>5594982</v>
      </c>
      <c r="E95" s="8">
        <f>E96+E97</f>
        <v>5594982</v>
      </c>
      <c r="F95" s="8">
        <f>F96+F97</f>
        <v>5594982</v>
      </c>
    </row>
    <row r="96" spans="1:6" x14ac:dyDescent="0.25">
      <c r="A96" s="1" t="s">
        <v>265</v>
      </c>
      <c r="B96" s="2" t="s">
        <v>132</v>
      </c>
      <c r="C96" s="3">
        <v>610</v>
      </c>
      <c r="D96" s="8">
        <v>4144982</v>
      </c>
      <c r="E96" s="8">
        <v>4144982</v>
      </c>
      <c r="F96" s="8">
        <v>4144982</v>
      </c>
    </row>
    <row r="97" spans="1:6" x14ac:dyDescent="0.25">
      <c r="A97" s="1" t="s">
        <v>266</v>
      </c>
      <c r="B97" s="2" t="s">
        <v>132</v>
      </c>
      <c r="C97" s="3">
        <v>620</v>
      </c>
      <c r="D97" s="8">
        <v>1450000</v>
      </c>
      <c r="E97" s="8">
        <v>1450000</v>
      </c>
      <c r="F97" s="8">
        <v>1450000</v>
      </c>
    </row>
    <row r="98" spans="1:6" ht="31.5" x14ac:dyDescent="0.25">
      <c r="A98" s="4" t="s">
        <v>206</v>
      </c>
      <c r="B98" s="5" t="s">
        <v>133</v>
      </c>
      <c r="C98" s="6"/>
      <c r="D98" s="7">
        <f>D99</f>
        <v>20120270.890000001</v>
      </c>
      <c r="E98" s="7">
        <f>E99</f>
        <v>20155488.879999999</v>
      </c>
      <c r="F98" s="7">
        <f>F99</f>
        <v>20155488.879999999</v>
      </c>
    </row>
    <row r="99" spans="1:6" ht="31.5" x14ac:dyDescent="0.25">
      <c r="A99" s="1" t="s">
        <v>264</v>
      </c>
      <c r="B99" s="2" t="s">
        <v>133</v>
      </c>
      <c r="C99" s="3" t="s">
        <v>278</v>
      </c>
      <c r="D99" s="8">
        <f>D100+D101</f>
        <v>20120270.890000001</v>
      </c>
      <c r="E99" s="8">
        <f>E100+E101</f>
        <v>20155488.879999999</v>
      </c>
      <c r="F99" s="8">
        <f>F100+F101</f>
        <v>20155488.879999999</v>
      </c>
    </row>
    <row r="100" spans="1:6" x14ac:dyDescent="0.25">
      <c r="A100" s="1" t="s">
        <v>265</v>
      </c>
      <c r="B100" s="2" t="s">
        <v>133</v>
      </c>
      <c r="C100" s="3">
        <v>610</v>
      </c>
      <c r="D100" s="8">
        <f>1521662+16850717.89</f>
        <v>18372379.890000001</v>
      </c>
      <c r="E100" s="8">
        <f>16856485.88+1551112</f>
        <v>18407597.879999999</v>
      </c>
      <c r="F100" s="8">
        <f>1551112+16856485.88</f>
        <v>18407597.879999999</v>
      </c>
    </row>
    <row r="101" spans="1:6" x14ac:dyDescent="0.25">
      <c r="A101" s="1" t="s">
        <v>266</v>
      </c>
      <c r="B101" s="2" t="s">
        <v>133</v>
      </c>
      <c r="C101" s="3">
        <v>620</v>
      </c>
      <c r="D101" s="8">
        <f>332335+1415556</f>
        <v>1747891</v>
      </c>
      <c r="E101" s="8">
        <f t="shared" ref="E101:F101" si="11">332335+1415556</f>
        <v>1747891</v>
      </c>
      <c r="F101" s="8">
        <f t="shared" si="11"/>
        <v>1747891</v>
      </c>
    </row>
    <row r="102" spans="1:6" ht="31.5" x14ac:dyDescent="0.25">
      <c r="A102" s="4" t="s">
        <v>309</v>
      </c>
      <c r="B102" s="5" t="s">
        <v>134</v>
      </c>
      <c r="C102" s="6"/>
      <c r="D102" s="7">
        <f>D103</f>
        <v>1800300</v>
      </c>
      <c r="E102" s="7">
        <f>E103</f>
        <v>1800300</v>
      </c>
      <c r="F102" s="7">
        <f>F103</f>
        <v>1800300</v>
      </c>
    </row>
    <row r="103" spans="1:6" ht="31.5" x14ac:dyDescent="0.25">
      <c r="A103" s="1" t="s">
        <v>264</v>
      </c>
      <c r="B103" s="2" t="s">
        <v>134</v>
      </c>
      <c r="C103" s="3" t="s">
        <v>278</v>
      </c>
      <c r="D103" s="8">
        <f>D104+D105</f>
        <v>1800300</v>
      </c>
      <c r="E103" s="8">
        <f>E104+E105</f>
        <v>1800300</v>
      </c>
      <c r="F103" s="8">
        <f>F104+F105</f>
        <v>1800300</v>
      </c>
    </row>
    <row r="104" spans="1:6" x14ac:dyDescent="0.25">
      <c r="A104" s="1" t="s">
        <v>265</v>
      </c>
      <c r="B104" s="2" t="s">
        <v>134</v>
      </c>
      <c r="C104" s="3">
        <v>610</v>
      </c>
      <c r="D104" s="8">
        <v>1150300</v>
      </c>
      <c r="E104" s="8">
        <v>1150300</v>
      </c>
      <c r="F104" s="8">
        <v>1150300</v>
      </c>
    </row>
    <row r="105" spans="1:6" x14ac:dyDescent="0.25">
      <c r="A105" s="1" t="s">
        <v>266</v>
      </c>
      <c r="B105" s="2" t="s">
        <v>134</v>
      </c>
      <c r="C105" s="3">
        <v>620</v>
      </c>
      <c r="D105" s="8">
        <v>650000</v>
      </c>
      <c r="E105" s="8">
        <v>650000</v>
      </c>
      <c r="F105" s="8">
        <v>650000</v>
      </c>
    </row>
    <row r="106" spans="1:6" ht="31.5" x14ac:dyDescent="0.25">
      <c r="A106" s="4" t="s">
        <v>224</v>
      </c>
      <c r="B106" s="5" t="s">
        <v>135</v>
      </c>
      <c r="C106" s="6"/>
      <c r="D106" s="7">
        <f>D107</f>
        <v>629250</v>
      </c>
      <c r="E106" s="7">
        <f>E107</f>
        <v>619800</v>
      </c>
      <c r="F106" s="7">
        <f>F107</f>
        <v>619800</v>
      </c>
    </row>
    <row r="107" spans="1:6" ht="31.5" x14ac:dyDescent="0.25">
      <c r="A107" s="1" t="s">
        <v>264</v>
      </c>
      <c r="B107" s="2" t="s">
        <v>135</v>
      </c>
      <c r="C107" s="3" t="s">
        <v>278</v>
      </c>
      <c r="D107" s="8">
        <f>D108+D109</f>
        <v>629250</v>
      </c>
      <c r="E107" s="8">
        <f>E108+E109</f>
        <v>619800</v>
      </c>
      <c r="F107" s="8">
        <f>F108+F109</f>
        <v>619800</v>
      </c>
    </row>
    <row r="108" spans="1:6" x14ac:dyDescent="0.25">
      <c r="A108" s="1" t="s">
        <v>265</v>
      </c>
      <c r="B108" s="2" t="s">
        <v>135</v>
      </c>
      <c r="C108" s="3">
        <v>610</v>
      </c>
      <c r="D108" s="8">
        <v>379250</v>
      </c>
      <c r="E108" s="8">
        <v>369800</v>
      </c>
      <c r="F108" s="8">
        <v>369800</v>
      </c>
    </row>
    <row r="109" spans="1:6" x14ac:dyDescent="0.25">
      <c r="A109" s="1" t="s">
        <v>266</v>
      </c>
      <c r="B109" s="2" t="s">
        <v>135</v>
      </c>
      <c r="C109" s="3">
        <v>620</v>
      </c>
      <c r="D109" s="8">
        <f>250000</f>
        <v>250000</v>
      </c>
      <c r="E109" s="8">
        <v>250000</v>
      </c>
      <c r="F109" s="8">
        <v>250000</v>
      </c>
    </row>
    <row r="110" spans="1:6" ht="31.5" x14ac:dyDescent="0.25">
      <c r="A110" s="4" t="s">
        <v>198</v>
      </c>
      <c r="B110" s="5" t="s">
        <v>136</v>
      </c>
      <c r="C110" s="6"/>
      <c r="D110" s="7">
        <f t="shared" ref="D110:F111" si="12">D111</f>
        <v>357246.37</v>
      </c>
      <c r="E110" s="7">
        <f t="shared" si="12"/>
        <v>331478.37</v>
      </c>
      <c r="F110" s="7">
        <f t="shared" si="12"/>
        <v>331478.37</v>
      </c>
    </row>
    <row r="111" spans="1:6" ht="31.5" x14ac:dyDescent="0.25">
      <c r="A111" s="1" t="s">
        <v>264</v>
      </c>
      <c r="B111" s="2" t="s">
        <v>136</v>
      </c>
      <c r="C111" s="3" t="s">
        <v>278</v>
      </c>
      <c r="D111" s="8">
        <f>D112+D113</f>
        <v>357246.37</v>
      </c>
      <c r="E111" s="8">
        <f t="shared" si="12"/>
        <v>331478.37</v>
      </c>
      <c r="F111" s="8">
        <f t="shared" si="12"/>
        <v>331478.37</v>
      </c>
    </row>
    <row r="112" spans="1:6" x14ac:dyDescent="0.25">
      <c r="A112" s="1" t="s">
        <v>265</v>
      </c>
      <c r="B112" s="2" t="s">
        <v>136</v>
      </c>
      <c r="C112" s="3">
        <v>610</v>
      </c>
      <c r="D112" s="8">
        <v>357246.37</v>
      </c>
      <c r="E112" s="8">
        <v>331478.37</v>
      </c>
      <c r="F112" s="8">
        <v>331478.37</v>
      </c>
    </row>
    <row r="113" spans="1:6" hidden="1" x14ac:dyDescent="0.25">
      <c r="A113" s="1" t="s">
        <v>266</v>
      </c>
      <c r="B113" s="2" t="s">
        <v>136</v>
      </c>
      <c r="C113" s="3">
        <v>620</v>
      </c>
      <c r="D113" s="8">
        <v>0</v>
      </c>
      <c r="E113" s="8">
        <v>0</v>
      </c>
      <c r="F113" s="8">
        <v>0</v>
      </c>
    </row>
    <row r="114" spans="1:6" ht="47.25" x14ac:dyDescent="0.25">
      <c r="A114" s="4" t="s">
        <v>318</v>
      </c>
      <c r="B114" s="5" t="s">
        <v>6</v>
      </c>
      <c r="C114" s="6"/>
      <c r="D114" s="7">
        <f>D115</f>
        <v>11051605.449999999</v>
      </c>
      <c r="E114" s="7">
        <f>E115</f>
        <v>10321376.780000001</v>
      </c>
      <c r="F114" s="7">
        <f>F115</f>
        <v>9595239.0800000001</v>
      </c>
    </row>
    <row r="115" spans="1:6" ht="31.5" x14ac:dyDescent="0.25">
      <c r="A115" s="1" t="s">
        <v>264</v>
      </c>
      <c r="B115" s="2" t="s">
        <v>6</v>
      </c>
      <c r="C115" s="3" t="s">
        <v>278</v>
      </c>
      <c r="D115" s="8">
        <f>D116+D117</f>
        <v>11051605.449999999</v>
      </c>
      <c r="E115" s="8">
        <f>E116+E117</f>
        <v>10321376.780000001</v>
      </c>
      <c r="F115" s="8">
        <f>F116+F117</f>
        <v>9595239.0800000001</v>
      </c>
    </row>
    <row r="116" spans="1:6" x14ac:dyDescent="0.25">
      <c r="A116" s="1" t="s">
        <v>265</v>
      </c>
      <c r="B116" s="2" t="s">
        <v>6</v>
      </c>
      <c r="C116" s="3">
        <v>610</v>
      </c>
      <c r="D116" s="8">
        <v>8034597.8300000001</v>
      </c>
      <c r="E116" s="8">
        <v>7313519.9400000004</v>
      </c>
      <c r="F116" s="8">
        <v>6631104.71</v>
      </c>
    </row>
    <row r="117" spans="1:6" x14ac:dyDescent="0.25">
      <c r="A117" s="1" t="s">
        <v>266</v>
      </c>
      <c r="B117" s="2" t="s">
        <v>6</v>
      </c>
      <c r="C117" s="3">
        <v>620</v>
      </c>
      <c r="D117" s="8">
        <v>3017007.62</v>
      </c>
      <c r="E117" s="8">
        <v>3007856.84</v>
      </c>
      <c r="F117" s="8">
        <v>2964134.37</v>
      </c>
    </row>
    <row r="118" spans="1:6" hidden="1" x14ac:dyDescent="0.25">
      <c r="A118" s="1" t="s">
        <v>266</v>
      </c>
      <c r="B118" s="2" t="s">
        <v>7</v>
      </c>
      <c r="C118" s="3">
        <v>620</v>
      </c>
      <c r="D118" s="8"/>
      <c r="E118" s="8"/>
      <c r="F118" s="8"/>
    </row>
    <row r="119" spans="1:6" ht="62.1" customHeight="1" x14ac:dyDescent="0.25">
      <c r="A119" s="4" t="s">
        <v>382</v>
      </c>
      <c r="B119" s="5" t="s">
        <v>381</v>
      </c>
      <c r="C119" s="6"/>
      <c r="D119" s="7">
        <f>D120</f>
        <v>919880</v>
      </c>
      <c r="E119" s="7">
        <f>E120</f>
        <v>459940</v>
      </c>
      <c r="F119" s="7">
        <f>F120</f>
        <v>459940</v>
      </c>
    </row>
    <row r="120" spans="1:6" ht="31.5" x14ac:dyDescent="0.25">
      <c r="A120" s="1" t="s">
        <v>264</v>
      </c>
      <c r="B120" s="2" t="s">
        <v>6</v>
      </c>
      <c r="C120" s="3" t="s">
        <v>278</v>
      </c>
      <c r="D120" s="8">
        <f>D121</f>
        <v>919880</v>
      </c>
      <c r="E120" s="8">
        <f>E121+E122</f>
        <v>459940</v>
      </c>
      <c r="F120" s="8">
        <f>F121+F122</f>
        <v>459940</v>
      </c>
    </row>
    <row r="121" spans="1:6" x14ac:dyDescent="0.25">
      <c r="A121" s="1" t="s">
        <v>265</v>
      </c>
      <c r="B121" s="2" t="s">
        <v>6</v>
      </c>
      <c r="C121" s="3">
        <v>610</v>
      </c>
      <c r="D121" s="8">
        <v>919880</v>
      </c>
      <c r="E121" s="8">
        <v>459940</v>
      </c>
      <c r="F121" s="8">
        <v>459940</v>
      </c>
    </row>
    <row r="122" spans="1:6" ht="31.7" customHeight="1" x14ac:dyDescent="0.25">
      <c r="A122" s="4" t="s">
        <v>230</v>
      </c>
      <c r="B122" s="5" t="s">
        <v>319</v>
      </c>
      <c r="C122" s="6"/>
      <c r="D122" s="7">
        <f t="shared" ref="D122:F123" si="13">D123</f>
        <v>62069</v>
      </c>
      <c r="E122" s="7">
        <f t="shared" si="13"/>
        <v>0</v>
      </c>
      <c r="F122" s="7">
        <f t="shared" si="13"/>
        <v>0</v>
      </c>
    </row>
    <row r="123" spans="1:6" x14ac:dyDescent="0.25">
      <c r="A123" s="1" t="s">
        <v>273</v>
      </c>
      <c r="B123" s="2" t="s">
        <v>319</v>
      </c>
      <c r="C123" s="3">
        <v>300</v>
      </c>
      <c r="D123" s="8">
        <f t="shared" si="13"/>
        <v>62069</v>
      </c>
      <c r="E123" s="8">
        <f t="shared" si="13"/>
        <v>0</v>
      </c>
      <c r="F123" s="8">
        <f t="shared" si="13"/>
        <v>0</v>
      </c>
    </row>
    <row r="124" spans="1:6" x14ac:dyDescent="0.25">
      <c r="A124" s="1" t="s">
        <v>143</v>
      </c>
      <c r="B124" s="2" t="s">
        <v>319</v>
      </c>
      <c r="C124" s="3">
        <v>360</v>
      </c>
      <c r="D124" s="8">
        <v>62069</v>
      </c>
      <c r="E124" s="8">
        <v>0</v>
      </c>
      <c r="F124" s="8">
        <v>0</v>
      </c>
    </row>
    <row r="125" spans="1:6" ht="78.75" x14ac:dyDescent="0.25">
      <c r="A125" s="4" t="s">
        <v>279</v>
      </c>
      <c r="B125" s="5" t="s">
        <v>320</v>
      </c>
      <c r="C125" s="6"/>
      <c r="D125" s="7">
        <f t="shared" ref="D125:F126" si="14">D126</f>
        <v>55589.440000000002</v>
      </c>
      <c r="E125" s="7">
        <f t="shared" si="14"/>
        <v>27794.720000000001</v>
      </c>
      <c r="F125" s="7">
        <f t="shared" si="14"/>
        <v>27794.720000000001</v>
      </c>
    </row>
    <row r="126" spans="1:6" ht="31.5" x14ac:dyDescent="0.25">
      <c r="A126" s="1" t="s">
        <v>264</v>
      </c>
      <c r="B126" s="2" t="s">
        <v>320</v>
      </c>
      <c r="C126" s="3" t="s">
        <v>278</v>
      </c>
      <c r="D126" s="8">
        <f t="shared" si="14"/>
        <v>55589.440000000002</v>
      </c>
      <c r="E126" s="8">
        <f t="shared" si="14"/>
        <v>27794.720000000001</v>
      </c>
      <c r="F126" s="8">
        <f t="shared" si="14"/>
        <v>27794.720000000001</v>
      </c>
    </row>
    <row r="127" spans="1:6" x14ac:dyDescent="0.25">
      <c r="A127" s="1" t="s">
        <v>265</v>
      </c>
      <c r="B127" s="2" t="s">
        <v>320</v>
      </c>
      <c r="C127" s="3">
        <v>610</v>
      </c>
      <c r="D127" s="8">
        <f>39600+15989.44</f>
        <v>55589.440000000002</v>
      </c>
      <c r="E127" s="8">
        <f>7994.72+19800</f>
        <v>27794.720000000001</v>
      </c>
      <c r="F127" s="8">
        <f>7994.72+19800</f>
        <v>27794.720000000001</v>
      </c>
    </row>
    <row r="128" spans="1:6" ht="31.5" x14ac:dyDescent="0.25">
      <c r="A128" s="4" t="s">
        <v>213</v>
      </c>
      <c r="B128" s="5">
        <v>100400000</v>
      </c>
      <c r="C128" s="6"/>
      <c r="D128" s="7">
        <f>D129+D132</f>
        <v>7199650</v>
      </c>
      <c r="E128" s="7">
        <f>E129+E132</f>
        <v>7682220</v>
      </c>
      <c r="F128" s="7">
        <f>F129+F132</f>
        <v>8190470</v>
      </c>
    </row>
    <row r="129" spans="1:6" x14ac:dyDescent="0.25">
      <c r="A129" s="4" t="s">
        <v>149</v>
      </c>
      <c r="B129" s="5" t="s">
        <v>321</v>
      </c>
      <c r="C129" s="6"/>
      <c r="D129" s="7">
        <f t="shared" ref="D129:F130" si="15">D130</f>
        <v>7058691</v>
      </c>
      <c r="E129" s="7">
        <f t="shared" si="15"/>
        <v>7531813</v>
      </c>
      <c r="F129" s="7">
        <f t="shared" si="15"/>
        <v>8030112</v>
      </c>
    </row>
    <row r="130" spans="1:6" ht="31.5" x14ac:dyDescent="0.25">
      <c r="A130" s="1" t="s">
        <v>264</v>
      </c>
      <c r="B130" s="2" t="s">
        <v>321</v>
      </c>
      <c r="C130" s="3" t="s">
        <v>278</v>
      </c>
      <c r="D130" s="8">
        <f t="shared" si="15"/>
        <v>7058691</v>
      </c>
      <c r="E130" s="8">
        <f t="shared" si="15"/>
        <v>7531813</v>
      </c>
      <c r="F130" s="8">
        <f t="shared" si="15"/>
        <v>8030112</v>
      </c>
    </row>
    <row r="131" spans="1:6" x14ac:dyDescent="0.25">
      <c r="A131" s="1" t="s">
        <v>265</v>
      </c>
      <c r="B131" s="2" t="s">
        <v>321</v>
      </c>
      <c r="C131" s="3">
        <v>610</v>
      </c>
      <c r="D131" s="8">
        <v>7058691</v>
      </c>
      <c r="E131" s="8">
        <v>7531813</v>
      </c>
      <c r="F131" s="8">
        <v>8030112</v>
      </c>
    </row>
    <row r="132" spans="1:6" ht="31.5" x14ac:dyDescent="0.25">
      <c r="A132" s="4" t="s">
        <v>216</v>
      </c>
      <c r="B132" s="5" t="s">
        <v>137</v>
      </c>
      <c r="C132" s="6"/>
      <c r="D132" s="7">
        <f>D133+D137</f>
        <v>140959</v>
      </c>
      <c r="E132" s="7">
        <f>E133+E137</f>
        <v>150407</v>
      </c>
      <c r="F132" s="7">
        <f>F133+F137</f>
        <v>160358</v>
      </c>
    </row>
    <row r="133" spans="1:6" ht="31.5" x14ac:dyDescent="0.25">
      <c r="A133" s="1" t="s">
        <v>264</v>
      </c>
      <c r="B133" s="2" t="s">
        <v>137</v>
      </c>
      <c r="C133" s="3" t="s">
        <v>278</v>
      </c>
      <c r="D133" s="8">
        <f>D134+D135+D136</f>
        <v>105719.25</v>
      </c>
      <c r="E133" s="8">
        <f>E134+E135+E136</f>
        <v>112805.25</v>
      </c>
      <c r="F133" s="8">
        <f>F134+F135+F136</f>
        <v>120268.5</v>
      </c>
    </row>
    <row r="134" spans="1:6" x14ac:dyDescent="0.25">
      <c r="A134" s="1" t="s">
        <v>265</v>
      </c>
      <c r="B134" s="2" t="s">
        <v>137</v>
      </c>
      <c r="C134" s="3">
        <v>610</v>
      </c>
      <c r="D134" s="8">
        <v>35239.75</v>
      </c>
      <c r="E134" s="8">
        <v>37601.75</v>
      </c>
      <c r="F134" s="8">
        <v>40089.5</v>
      </c>
    </row>
    <row r="135" spans="1:6" x14ac:dyDescent="0.25">
      <c r="A135" s="1" t="s">
        <v>266</v>
      </c>
      <c r="B135" s="2" t="s">
        <v>137</v>
      </c>
      <c r="C135" s="3">
        <v>620</v>
      </c>
      <c r="D135" s="8">
        <v>35239.75</v>
      </c>
      <c r="E135" s="8">
        <v>37601.75</v>
      </c>
      <c r="F135" s="8">
        <v>40089.5</v>
      </c>
    </row>
    <row r="136" spans="1:6" ht="31.5" x14ac:dyDescent="0.25">
      <c r="A136" s="1" t="s">
        <v>280</v>
      </c>
      <c r="B136" s="2" t="s">
        <v>137</v>
      </c>
      <c r="C136" s="3">
        <v>630</v>
      </c>
      <c r="D136" s="8">
        <v>35239.75</v>
      </c>
      <c r="E136" s="8">
        <v>37601.75</v>
      </c>
      <c r="F136" s="8">
        <v>40089.5</v>
      </c>
    </row>
    <row r="137" spans="1:6" x14ac:dyDescent="0.25">
      <c r="A137" s="1" t="s">
        <v>281</v>
      </c>
      <c r="B137" s="2" t="s">
        <v>137</v>
      </c>
      <c r="C137" s="3">
        <v>800</v>
      </c>
      <c r="D137" s="8">
        <v>35239.75</v>
      </c>
      <c r="E137" s="8">
        <v>37601.75</v>
      </c>
      <c r="F137" s="8">
        <v>40089.5</v>
      </c>
    </row>
    <row r="138" spans="1:6" ht="47.25" x14ac:dyDescent="0.25">
      <c r="A138" s="1" t="s">
        <v>282</v>
      </c>
      <c r="B138" s="2" t="s">
        <v>137</v>
      </c>
      <c r="C138" s="3">
        <v>810</v>
      </c>
      <c r="D138" s="8">
        <v>35239.75</v>
      </c>
      <c r="E138" s="8">
        <v>37601.75</v>
      </c>
      <c r="F138" s="8">
        <v>40089.5</v>
      </c>
    </row>
    <row r="139" spans="1:6" ht="31.5" hidden="1" x14ac:dyDescent="0.25">
      <c r="A139" s="4" t="s">
        <v>209</v>
      </c>
      <c r="B139" s="5">
        <v>100500000</v>
      </c>
      <c r="C139" s="6"/>
      <c r="D139" s="7">
        <f>D140+D143</f>
        <v>2720463.81</v>
      </c>
      <c r="E139" s="7">
        <f>E140+E143</f>
        <v>2720463.81</v>
      </c>
      <c r="F139" s="7">
        <f>F140+F143</f>
        <v>2720463.81</v>
      </c>
    </row>
    <row r="140" spans="1:6" ht="31.5" x14ac:dyDescent="0.25">
      <c r="A140" s="4" t="s">
        <v>202</v>
      </c>
      <c r="B140" s="5" t="s">
        <v>138</v>
      </c>
      <c r="C140" s="6"/>
      <c r="D140" s="7">
        <f t="shared" ref="D140:F141" si="16">D141</f>
        <v>2105769.81</v>
      </c>
      <c r="E140" s="7">
        <f t="shared" si="16"/>
        <v>2105769.81</v>
      </c>
      <c r="F140" s="7">
        <f t="shared" si="16"/>
        <v>2105769.81</v>
      </c>
    </row>
    <row r="141" spans="1:6" ht="31.5" x14ac:dyDescent="0.25">
      <c r="A141" s="1" t="s">
        <v>264</v>
      </c>
      <c r="B141" s="2" t="s">
        <v>138</v>
      </c>
      <c r="C141" s="3" t="s">
        <v>278</v>
      </c>
      <c r="D141" s="8">
        <f t="shared" si="16"/>
        <v>2105769.81</v>
      </c>
      <c r="E141" s="8">
        <f t="shared" si="16"/>
        <v>2105769.81</v>
      </c>
      <c r="F141" s="8">
        <f t="shared" si="16"/>
        <v>2105769.81</v>
      </c>
    </row>
    <row r="142" spans="1:6" x14ac:dyDescent="0.25">
      <c r="A142" s="1" t="s">
        <v>265</v>
      </c>
      <c r="B142" s="2" t="s">
        <v>138</v>
      </c>
      <c r="C142" s="3">
        <v>610</v>
      </c>
      <c r="D142" s="8">
        <v>2105769.81</v>
      </c>
      <c r="E142" s="8">
        <v>2105769.81</v>
      </c>
      <c r="F142" s="8">
        <v>2105769.81</v>
      </c>
    </row>
    <row r="143" spans="1:6" ht="31.5" x14ac:dyDescent="0.25">
      <c r="A143" s="4" t="s">
        <v>206</v>
      </c>
      <c r="B143" s="5" t="s">
        <v>139</v>
      </c>
      <c r="C143" s="6"/>
      <c r="D143" s="7">
        <f t="shared" ref="D143:F144" si="17">D144</f>
        <v>614694</v>
      </c>
      <c r="E143" s="7">
        <f t="shared" si="17"/>
        <v>614694</v>
      </c>
      <c r="F143" s="7">
        <f t="shared" si="17"/>
        <v>614694</v>
      </c>
    </row>
    <row r="144" spans="1:6" ht="31.5" x14ac:dyDescent="0.25">
      <c r="A144" s="1" t="s">
        <v>264</v>
      </c>
      <c r="B144" s="2" t="s">
        <v>139</v>
      </c>
      <c r="C144" s="3" t="s">
        <v>278</v>
      </c>
      <c r="D144" s="8">
        <f t="shared" si="17"/>
        <v>614694</v>
      </c>
      <c r="E144" s="8">
        <f t="shared" si="17"/>
        <v>614694</v>
      </c>
      <c r="F144" s="8">
        <f t="shared" si="17"/>
        <v>614694</v>
      </c>
    </row>
    <row r="145" spans="1:6" x14ac:dyDescent="0.25">
      <c r="A145" s="1" t="s">
        <v>265</v>
      </c>
      <c r="B145" s="2" t="s">
        <v>139</v>
      </c>
      <c r="C145" s="3">
        <v>610</v>
      </c>
      <c r="D145" s="8">
        <v>614694</v>
      </c>
      <c r="E145" s="8">
        <v>614694</v>
      </c>
      <c r="F145" s="8">
        <v>614694</v>
      </c>
    </row>
    <row r="146" spans="1:6" ht="72" customHeight="1" x14ac:dyDescent="0.25">
      <c r="A146" s="4" t="s">
        <v>349</v>
      </c>
      <c r="B146" s="5">
        <v>300000000</v>
      </c>
      <c r="C146" s="6"/>
      <c r="D146" s="7">
        <f>D147+D150+D153+D156+D159+D162+D165+D168</f>
        <v>3554610.25</v>
      </c>
      <c r="E146" s="7">
        <f t="shared" ref="E146:F146" si="18">E147+E150+E153+E156+E159+E162+E165+E168</f>
        <v>2808407.91</v>
      </c>
      <c r="F146" s="7">
        <f t="shared" si="18"/>
        <v>2899500.42</v>
      </c>
    </row>
    <row r="147" spans="1:6" ht="31.5" x14ac:dyDescent="0.25">
      <c r="A147" s="4" t="s">
        <v>284</v>
      </c>
      <c r="B147" s="5">
        <v>300080020</v>
      </c>
      <c r="C147" s="6"/>
      <c r="D147" s="7">
        <f t="shared" ref="D147:F148" si="19">D148</f>
        <v>2254765.25</v>
      </c>
      <c r="E147" s="7">
        <f t="shared" si="19"/>
        <v>2277312.91</v>
      </c>
      <c r="F147" s="7">
        <f t="shared" si="19"/>
        <v>2368405.42</v>
      </c>
    </row>
    <row r="148" spans="1:6" ht="50.45" customHeight="1" x14ac:dyDescent="0.25">
      <c r="A148" s="1" t="s">
        <v>267</v>
      </c>
      <c r="B148" s="2">
        <v>300080020</v>
      </c>
      <c r="C148" s="3">
        <v>100</v>
      </c>
      <c r="D148" s="8">
        <f t="shared" si="19"/>
        <v>2254765.25</v>
      </c>
      <c r="E148" s="8">
        <f t="shared" si="19"/>
        <v>2277312.91</v>
      </c>
      <c r="F148" s="8">
        <f t="shared" si="19"/>
        <v>2368405.42</v>
      </c>
    </row>
    <row r="149" spans="1:6" ht="19.899999999999999" customHeight="1" x14ac:dyDescent="0.25">
      <c r="A149" s="1" t="s">
        <v>268</v>
      </c>
      <c r="B149" s="2">
        <v>300080020</v>
      </c>
      <c r="C149" s="3">
        <v>120</v>
      </c>
      <c r="D149" s="8">
        <v>2254765.25</v>
      </c>
      <c r="E149" s="8">
        <v>2277312.91</v>
      </c>
      <c r="F149" s="8">
        <v>2368405.42</v>
      </c>
    </row>
    <row r="150" spans="1:6" s="9" customFormat="1" ht="16.149999999999999" customHeight="1" x14ac:dyDescent="0.25">
      <c r="A150" s="4" t="s">
        <v>175</v>
      </c>
      <c r="B150" s="5">
        <v>300082030</v>
      </c>
      <c r="C150" s="6"/>
      <c r="D150" s="7">
        <f t="shared" ref="D150:F151" si="20">D151</f>
        <v>50000</v>
      </c>
      <c r="E150" s="7">
        <f t="shared" si="20"/>
        <v>12500</v>
      </c>
      <c r="F150" s="7">
        <f t="shared" si="20"/>
        <v>12500</v>
      </c>
    </row>
    <row r="151" spans="1:6" ht="31.5" x14ac:dyDescent="0.25">
      <c r="A151" s="1" t="s">
        <v>269</v>
      </c>
      <c r="B151" s="2" t="s">
        <v>8</v>
      </c>
      <c r="C151" s="3">
        <v>200</v>
      </c>
      <c r="D151" s="8">
        <f t="shared" si="20"/>
        <v>50000</v>
      </c>
      <c r="E151" s="8">
        <f t="shared" si="20"/>
        <v>12500</v>
      </c>
      <c r="F151" s="8">
        <f t="shared" si="20"/>
        <v>12500</v>
      </c>
    </row>
    <row r="152" spans="1:6" ht="31.5" x14ac:dyDescent="0.25">
      <c r="A152" s="1" t="s">
        <v>270</v>
      </c>
      <c r="B152" s="2" t="s">
        <v>8</v>
      </c>
      <c r="C152" s="3">
        <v>240</v>
      </c>
      <c r="D152" s="8">
        <v>50000</v>
      </c>
      <c r="E152" s="8">
        <v>12500</v>
      </c>
      <c r="F152" s="8">
        <v>12500</v>
      </c>
    </row>
    <row r="153" spans="1:6" s="9" customFormat="1" ht="31.5" x14ac:dyDescent="0.25">
      <c r="A153" s="4" t="s">
        <v>207</v>
      </c>
      <c r="B153" s="5">
        <v>300082040</v>
      </c>
      <c r="C153" s="6"/>
      <c r="D153" s="7">
        <f t="shared" ref="D153:F154" si="21">D154</f>
        <v>140000</v>
      </c>
      <c r="E153" s="7">
        <f t="shared" si="21"/>
        <v>35000</v>
      </c>
      <c r="F153" s="7">
        <f t="shared" si="21"/>
        <v>35000</v>
      </c>
    </row>
    <row r="154" spans="1:6" ht="31.5" x14ac:dyDescent="0.25">
      <c r="A154" s="1" t="s">
        <v>269</v>
      </c>
      <c r="B154" s="2">
        <v>300082040</v>
      </c>
      <c r="C154" s="3">
        <v>200</v>
      </c>
      <c r="D154" s="8">
        <f t="shared" si="21"/>
        <v>140000</v>
      </c>
      <c r="E154" s="8">
        <f t="shared" si="21"/>
        <v>35000</v>
      </c>
      <c r="F154" s="8">
        <f t="shared" si="21"/>
        <v>35000</v>
      </c>
    </row>
    <row r="155" spans="1:6" ht="31.5" x14ac:dyDescent="0.25">
      <c r="A155" s="1" t="s">
        <v>270</v>
      </c>
      <c r="B155" s="2">
        <v>300082040</v>
      </c>
      <c r="C155" s="3">
        <v>240</v>
      </c>
      <c r="D155" s="8">
        <v>140000</v>
      </c>
      <c r="E155" s="8">
        <v>35000</v>
      </c>
      <c r="F155" s="8">
        <v>35000</v>
      </c>
    </row>
    <row r="156" spans="1:6" s="9" customFormat="1" ht="47.25" x14ac:dyDescent="0.25">
      <c r="A156" s="4" t="s">
        <v>251</v>
      </c>
      <c r="B156" s="5">
        <v>300082050</v>
      </c>
      <c r="C156" s="6"/>
      <c r="D156" s="7">
        <f t="shared" ref="D156:F157" si="22">D157</f>
        <v>50000</v>
      </c>
      <c r="E156" s="7">
        <f t="shared" si="22"/>
        <v>12500</v>
      </c>
      <c r="F156" s="7">
        <f t="shared" si="22"/>
        <v>12500</v>
      </c>
    </row>
    <row r="157" spans="1:6" ht="31.5" x14ac:dyDescent="0.25">
      <c r="A157" s="1" t="s">
        <v>269</v>
      </c>
      <c r="B157" s="2" t="s">
        <v>9</v>
      </c>
      <c r="C157" s="3">
        <v>200</v>
      </c>
      <c r="D157" s="8">
        <f t="shared" si="22"/>
        <v>50000</v>
      </c>
      <c r="E157" s="8">
        <f t="shared" si="22"/>
        <v>12500</v>
      </c>
      <c r="F157" s="8">
        <f t="shared" si="22"/>
        <v>12500</v>
      </c>
    </row>
    <row r="158" spans="1:6" ht="31.5" x14ac:dyDescent="0.25">
      <c r="A158" s="1" t="s">
        <v>270</v>
      </c>
      <c r="B158" s="2" t="s">
        <v>9</v>
      </c>
      <c r="C158" s="3">
        <v>240</v>
      </c>
      <c r="D158" s="8">
        <v>50000</v>
      </c>
      <c r="E158" s="8">
        <v>12500</v>
      </c>
      <c r="F158" s="8">
        <v>12500</v>
      </c>
    </row>
    <row r="159" spans="1:6" s="9" customFormat="1" x14ac:dyDescent="0.25">
      <c r="A159" s="4" t="s">
        <v>156</v>
      </c>
      <c r="B159" s="5">
        <v>300082130</v>
      </c>
      <c r="C159" s="6"/>
      <c r="D159" s="7">
        <f t="shared" ref="D159:F160" si="23">D160</f>
        <v>125000</v>
      </c>
      <c r="E159" s="7">
        <f t="shared" si="23"/>
        <v>31250</v>
      </c>
      <c r="F159" s="7">
        <f t="shared" si="23"/>
        <v>31250</v>
      </c>
    </row>
    <row r="160" spans="1:6" ht="31.5" x14ac:dyDescent="0.25">
      <c r="A160" s="1" t="s">
        <v>269</v>
      </c>
      <c r="B160" s="2" t="s">
        <v>10</v>
      </c>
      <c r="C160" s="3">
        <v>200</v>
      </c>
      <c r="D160" s="8">
        <f t="shared" si="23"/>
        <v>125000</v>
      </c>
      <c r="E160" s="8">
        <f t="shared" si="23"/>
        <v>31250</v>
      </c>
      <c r="F160" s="8">
        <f t="shared" si="23"/>
        <v>31250</v>
      </c>
    </row>
    <row r="161" spans="1:6" ht="31.5" x14ac:dyDescent="0.25">
      <c r="A161" s="1" t="s">
        <v>270</v>
      </c>
      <c r="B161" s="2" t="s">
        <v>10</v>
      </c>
      <c r="C161" s="3">
        <v>240</v>
      </c>
      <c r="D161" s="8">
        <v>125000</v>
      </c>
      <c r="E161" s="8">
        <v>31250</v>
      </c>
      <c r="F161" s="8">
        <v>31250</v>
      </c>
    </row>
    <row r="162" spans="1:6" s="9" customFormat="1" ht="31.5" x14ac:dyDescent="0.25">
      <c r="A162" s="4" t="s">
        <v>193</v>
      </c>
      <c r="B162" s="5">
        <v>300082140</v>
      </c>
      <c r="C162" s="6"/>
      <c r="D162" s="7">
        <f t="shared" ref="D162:F163" si="24">D163</f>
        <v>100000</v>
      </c>
      <c r="E162" s="7">
        <f t="shared" si="24"/>
        <v>25000</v>
      </c>
      <c r="F162" s="7">
        <f t="shared" si="24"/>
        <v>25000</v>
      </c>
    </row>
    <row r="163" spans="1:6" ht="31.5" x14ac:dyDescent="0.25">
      <c r="A163" s="1" t="s">
        <v>269</v>
      </c>
      <c r="B163" s="2" t="s">
        <v>11</v>
      </c>
      <c r="C163" s="3">
        <v>200</v>
      </c>
      <c r="D163" s="8">
        <f t="shared" si="24"/>
        <v>100000</v>
      </c>
      <c r="E163" s="8">
        <f t="shared" si="24"/>
        <v>25000</v>
      </c>
      <c r="F163" s="8">
        <f t="shared" si="24"/>
        <v>25000</v>
      </c>
    </row>
    <row r="164" spans="1:6" ht="31.5" x14ac:dyDescent="0.25">
      <c r="A164" s="1" t="s">
        <v>270</v>
      </c>
      <c r="B164" s="2" t="s">
        <v>11</v>
      </c>
      <c r="C164" s="3">
        <v>240</v>
      </c>
      <c r="D164" s="8">
        <v>100000</v>
      </c>
      <c r="E164" s="8">
        <v>25000</v>
      </c>
      <c r="F164" s="8">
        <v>25000</v>
      </c>
    </row>
    <row r="165" spans="1:6" s="9" customFormat="1" x14ac:dyDescent="0.25">
      <c r="A165" s="4" t="s">
        <v>152</v>
      </c>
      <c r="B165" s="5">
        <v>300082150</v>
      </c>
      <c r="C165" s="6"/>
      <c r="D165" s="7">
        <f t="shared" ref="D165:F166" si="25">D166</f>
        <v>10000</v>
      </c>
      <c r="E165" s="7">
        <f t="shared" si="25"/>
        <v>2500</v>
      </c>
      <c r="F165" s="7">
        <f t="shared" si="25"/>
        <v>2500</v>
      </c>
    </row>
    <row r="166" spans="1:6" ht="31.5" x14ac:dyDescent="0.25">
      <c r="A166" s="1" t="s">
        <v>269</v>
      </c>
      <c r="B166" s="2" t="s">
        <v>12</v>
      </c>
      <c r="C166" s="3">
        <v>200</v>
      </c>
      <c r="D166" s="8">
        <f t="shared" si="25"/>
        <v>10000</v>
      </c>
      <c r="E166" s="8">
        <f t="shared" si="25"/>
        <v>2500</v>
      </c>
      <c r="F166" s="8">
        <f t="shared" si="25"/>
        <v>2500</v>
      </c>
    </row>
    <row r="167" spans="1:6" ht="31.5" x14ac:dyDescent="0.25">
      <c r="A167" s="1" t="s">
        <v>270</v>
      </c>
      <c r="B167" s="2" t="s">
        <v>12</v>
      </c>
      <c r="C167" s="3">
        <v>240</v>
      </c>
      <c r="D167" s="8">
        <v>10000</v>
      </c>
      <c r="E167" s="8">
        <v>2500</v>
      </c>
      <c r="F167" s="8">
        <v>2500</v>
      </c>
    </row>
    <row r="168" spans="1:6" s="9" customFormat="1" ht="34.9" customHeight="1" x14ac:dyDescent="0.25">
      <c r="A168" s="4" t="s">
        <v>236</v>
      </c>
      <c r="B168" s="5">
        <v>300082160</v>
      </c>
      <c r="C168" s="6"/>
      <c r="D168" s="7">
        <f>D169+D171</f>
        <v>824845</v>
      </c>
      <c r="E168" s="7">
        <f>E169+E171</f>
        <v>412345</v>
      </c>
      <c r="F168" s="7">
        <f>F169+F171</f>
        <v>412345</v>
      </c>
    </row>
    <row r="169" spans="1:6" ht="31.5" x14ac:dyDescent="0.25">
      <c r="A169" s="1" t="s">
        <v>269</v>
      </c>
      <c r="B169" s="2" t="s">
        <v>13</v>
      </c>
      <c r="C169" s="3">
        <v>200</v>
      </c>
      <c r="D169" s="8">
        <f>D170</f>
        <v>806795</v>
      </c>
      <c r="E169" s="8">
        <f>E170</f>
        <v>412345</v>
      </c>
      <c r="F169" s="8">
        <f>F170</f>
        <v>412345</v>
      </c>
    </row>
    <row r="170" spans="1:6" ht="31.5" x14ac:dyDescent="0.25">
      <c r="A170" s="1" t="s">
        <v>270</v>
      </c>
      <c r="B170" s="2" t="s">
        <v>13</v>
      </c>
      <c r="C170" s="3">
        <v>240</v>
      </c>
      <c r="D170" s="8">
        <f>113800+206125+220720+266150</f>
        <v>806795</v>
      </c>
      <c r="E170" s="8">
        <f>34375+61750+117595+198625</f>
        <v>412345</v>
      </c>
      <c r="F170" s="8">
        <f>34375+61750+117595+198625</f>
        <v>412345</v>
      </c>
    </row>
    <row r="171" spans="1:6" x14ac:dyDescent="0.25">
      <c r="A171" s="1" t="s">
        <v>281</v>
      </c>
      <c r="B171" s="2" t="s">
        <v>13</v>
      </c>
      <c r="C171" s="3">
        <v>800</v>
      </c>
      <c r="D171" s="8">
        <f>D172</f>
        <v>18050</v>
      </c>
      <c r="E171" s="8">
        <f>E172</f>
        <v>0</v>
      </c>
      <c r="F171" s="8">
        <f>F172</f>
        <v>0</v>
      </c>
    </row>
    <row r="172" spans="1:6" x14ac:dyDescent="0.25">
      <c r="A172" s="1" t="s">
        <v>283</v>
      </c>
      <c r="B172" s="2" t="s">
        <v>13</v>
      </c>
      <c r="C172" s="3">
        <v>850</v>
      </c>
      <c r="D172" s="8">
        <f>15200+2850</f>
        <v>18050</v>
      </c>
      <c r="E172" s="8">
        <v>0</v>
      </c>
      <c r="F172" s="8">
        <v>0</v>
      </c>
    </row>
    <row r="173" spans="1:6" ht="47.25" x14ac:dyDescent="0.25">
      <c r="A173" s="4" t="s">
        <v>246</v>
      </c>
      <c r="B173" s="5">
        <v>400000000</v>
      </c>
      <c r="C173" s="6"/>
      <c r="D173" s="7">
        <f>D174</f>
        <v>35000</v>
      </c>
      <c r="E173" s="7">
        <f t="shared" ref="E173:F173" si="26">E174</f>
        <v>35000</v>
      </c>
      <c r="F173" s="7">
        <f t="shared" si="26"/>
        <v>35000</v>
      </c>
    </row>
    <row r="174" spans="1:6" s="9" customFormat="1" ht="31.5" x14ac:dyDescent="0.25">
      <c r="A174" s="4" t="s">
        <v>183</v>
      </c>
      <c r="B174" s="5" t="s">
        <v>323</v>
      </c>
      <c r="C174" s="6"/>
      <c r="D174" s="7">
        <f t="shared" ref="D174:F175" si="27">D175</f>
        <v>35000</v>
      </c>
      <c r="E174" s="7">
        <f t="shared" si="27"/>
        <v>35000</v>
      </c>
      <c r="F174" s="7">
        <f t="shared" si="27"/>
        <v>35000</v>
      </c>
    </row>
    <row r="175" spans="1:6" ht="31.5" x14ac:dyDescent="0.25">
      <c r="A175" s="1" t="s">
        <v>269</v>
      </c>
      <c r="B175" s="2" t="s">
        <v>323</v>
      </c>
      <c r="C175" s="3">
        <v>200</v>
      </c>
      <c r="D175" s="8">
        <f t="shared" si="27"/>
        <v>35000</v>
      </c>
      <c r="E175" s="8">
        <f t="shared" si="27"/>
        <v>35000</v>
      </c>
      <c r="F175" s="8">
        <f t="shared" si="27"/>
        <v>35000</v>
      </c>
    </row>
    <row r="176" spans="1:6" ht="31.5" x14ac:dyDescent="0.25">
      <c r="A176" s="1" t="s">
        <v>270</v>
      </c>
      <c r="B176" s="2" t="s">
        <v>323</v>
      </c>
      <c r="C176" s="3">
        <v>240</v>
      </c>
      <c r="D176" s="8">
        <v>35000</v>
      </c>
      <c r="E176" s="8">
        <v>35000</v>
      </c>
      <c r="F176" s="8">
        <v>35000</v>
      </c>
    </row>
    <row r="177" spans="1:6" ht="31.5" x14ac:dyDescent="0.25">
      <c r="A177" s="4" t="s">
        <v>222</v>
      </c>
      <c r="B177" s="5">
        <v>500000000</v>
      </c>
      <c r="C177" s="6"/>
      <c r="D177" s="7">
        <f>D178+D181+D184</f>
        <v>4912727.82</v>
      </c>
      <c r="E177" s="7">
        <f>E178+E181+E184</f>
        <v>4872955.0999999996</v>
      </c>
      <c r="F177" s="7">
        <f>F178+F181+F184</f>
        <v>5066783.3099999996</v>
      </c>
    </row>
    <row r="178" spans="1:6" ht="31.5" x14ac:dyDescent="0.25">
      <c r="A178" s="4" t="s">
        <v>186</v>
      </c>
      <c r="B178" s="2">
        <v>500080020</v>
      </c>
      <c r="C178" s="6"/>
      <c r="D178" s="7">
        <f t="shared" ref="D178:F179" si="28">D179</f>
        <v>4797727.82</v>
      </c>
      <c r="E178" s="7">
        <f t="shared" si="28"/>
        <v>4845705.0999999996</v>
      </c>
      <c r="F178" s="7">
        <f t="shared" si="28"/>
        <v>5039533.3099999996</v>
      </c>
    </row>
    <row r="179" spans="1:6" ht="51.6" customHeight="1" x14ac:dyDescent="0.25">
      <c r="A179" s="1" t="s">
        <v>267</v>
      </c>
      <c r="B179" s="2" t="s">
        <v>14</v>
      </c>
      <c r="C179" s="3">
        <v>100</v>
      </c>
      <c r="D179" s="8">
        <f t="shared" si="28"/>
        <v>4797727.82</v>
      </c>
      <c r="E179" s="8">
        <f t="shared" si="28"/>
        <v>4845705.0999999996</v>
      </c>
      <c r="F179" s="8">
        <f t="shared" si="28"/>
        <v>5039533.3099999996</v>
      </c>
    </row>
    <row r="180" spans="1:6" ht="20.45" customHeight="1" x14ac:dyDescent="0.25">
      <c r="A180" s="1" t="s">
        <v>268</v>
      </c>
      <c r="B180" s="2" t="s">
        <v>14</v>
      </c>
      <c r="C180" s="3" t="s">
        <v>285</v>
      </c>
      <c r="D180" s="8">
        <v>4797727.82</v>
      </c>
      <c r="E180" s="8">
        <v>4845705.0999999996</v>
      </c>
      <c r="F180" s="8">
        <v>5039533.3099999996</v>
      </c>
    </row>
    <row r="181" spans="1:6" s="9" customFormat="1" ht="31.5" x14ac:dyDescent="0.25">
      <c r="A181" s="4" t="s">
        <v>205</v>
      </c>
      <c r="B181" s="5">
        <v>500081310</v>
      </c>
      <c r="C181" s="6"/>
      <c r="D181" s="7">
        <f t="shared" ref="D181:F182" si="29">D182</f>
        <v>15000</v>
      </c>
      <c r="E181" s="7">
        <f t="shared" si="29"/>
        <v>2250</v>
      </c>
      <c r="F181" s="7">
        <f t="shared" si="29"/>
        <v>2250</v>
      </c>
    </row>
    <row r="182" spans="1:6" ht="31.5" x14ac:dyDescent="0.25">
      <c r="A182" s="1" t="s">
        <v>269</v>
      </c>
      <c r="B182" s="2" t="s">
        <v>15</v>
      </c>
      <c r="C182" s="3">
        <v>200</v>
      </c>
      <c r="D182" s="8">
        <f t="shared" si="29"/>
        <v>15000</v>
      </c>
      <c r="E182" s="8">
        <f t="shared" si="29"/>
        <v>2250</v>
      </c>
      <c r="F182" s="8">
        <f t="shared" si="29"/>
        <v>2250</v>
      </c>
    </row>
    <row r="183" spans="1:6" ht="31.5" x14ac:dyDescent="0.25">
      <c r="A183" s="1" t="s">
        <v>270</v>
      </c>
      <c r="B183" s="2" t="s">
        <v>15</v>
      </c>
      <c r="C183" s="3">
        <v>240</v>
      </c>
      <c r="D183" s="8">
        <v>15000</v>
      </c>
      <c r="E183" s="8">
        <v>2250</v>
      </c>
      <c r="F183" s="8">
        <v>2250</v>
      </c>
    </row>
    <row r="184" spans="1:6" s="9" customFormat="1" x14ac:dyDescent="0.25">
      <c r="A184" s="4" t="s">
        <v>162</v>
      </c>
      <c r="B184" s="5">
        <v>500083040</v>
      </c>
      <c r="C184" s="6"/>
      <c r="D184" s="7">
        <f t="shared" ref="D184:F185" si="30">D185</f>
        <v>100000</v>
      </c>
      <c r="E184" s="7">
        <f t="shared" si="30"/>
        <v>25000</v>
      </c>
      <c r="F184" s="7">
        <f t="shared" si="30"/>
        <v>25000</v>
      </c>
    </row>
    <row r="185" spans="1:6" ht="31.5" x14ac:dyDescent="0.25">
      <c r="A185" s="1" t="s">
        <v>269</v>
      </c>
      <c r="B185" s="2" t="s">
        <v>16</v>
      </c>
      <c r="C185" s="3">
        <v>200</v>
      </c>
      <c r="D185" s="8">
        <f t="shared" si="30"/>
        <v>100000</v>
      </c>
      <c r="E185" s="8">
        <f t="shared" si="30"/>
        <v>25000</v>
      </c>
      <c r="F185" s="8">
        <f t="shared" si="30"/>
        <v>25000</v>
      </c>
    </row>
    <row r="186" spans="1:6" ht="31.5" x14ac:dyDescent="0.25">
      <c r="A186" s="1" t="s">
        <v>270</v>
      </c>
      <c r="B186" s="2" t="s">
        <v>16</v>
      </c>
      <c r="C186" s="3">
        <v>240</v>
      </c>
      <c r="D186" s="8">
        <v>100000</v>
      </c>
      <c r="E186" s="8">
        <v>25000</v>
      </c>
      <c r="F186" s="8">
        <v>25000</v>
      </c>
    </row>
    <row r="187" spans="1:6" ht="31.5" x14ac:dyDescent="0.25">
      <c r="A187" s="4" t="s">
        <v>227</v>
      </c>
      <c r="B187" s="5">
        <v>600000000</v>
      </c>
      <c r="C187" s="6"/>
      <c r="D187" s="7">
        <f>D188+D191</f>
        <v>453600</v>
      </c>
      <c r="E187" s="7">
        <f t="shared" ref="D187:F192" si="31">E188</f>
        <v>50000</v>
      </c>
      <c r="F187" s="7">
        <f t="shared" si="31"/>
        <v>50000</v>
      </c>
    </row>
    <row r="188" spans="1:6" s="9" customFormat="1" ht="31.15" customHeight="1" x14ac:dyDescent="0.25">
      <c r="A188" s="4" t="s">
        <v>324</v>
      </c>
      <c r="B188" s="5">
        <v>600086100</v>
      </c>
      <c r="C188" s="6"/>
      <c r="D188" s="7">
        <f t="shared" si="31"/>
        <v>0</v>
      </c>
      <c r="E188" s="7">
        <f t="shared" si="31"/>
        <v>50000</v>
      </c>
      <c r="F188" s="7">
        <f t="shared" si="31"/>
        <v>50000</v>
      </c>
    </row>
    <row r="189" spans="1:6" x14ac:dyDescent="0.25">
      <c r="A189" s="1" t="s">
        <v>273</v>
      </c>
      <c r="B189" s="2">
        <v>600086100</v>
      </c>
      <c r="C189" s="3">
        <v>300</v>
      </c>
      <c r="D189" s="8">
        <f>D190</f>
        <v>0</v>
      </c>
      <c r="E189" s="8">
        <f t="shared" si="31"/>
        <v>50000</v>
      </c>
      <c r="F189" s="8">
        <f t="shared" si="31"/>
        <v>50000</v>
      </c>
    </row>
    <row r="190" spans="1:6" ht="31.5" x14ac:dyDescent="0.25">
      <c r="A190" s="1" t="s">
        <v>286</v>
      </c>
      <c r="B190" s="2">
        <v>600086100</v>
      </c>
      <c r="C190" s="3">
        <v>320</v>
      </c>
      <c r="D190" s="8">
        <v>0</v>
      </c>
      <c r="E190" s="8">
        <v>50000</v>
      </c>
      <c r="F190" s="8">
        <v>50000</v>
      </c>
    </row>
    <row r="191" spans="1:6" s="9" customFormat="1" ht="31.15" customHeight="1" x14ac:dyDescent="0.25">
      <c r="A191" s="4" t="s">
        <v>374</v>
      </c>
      <c r="B191" s="5" t="s">
        <v>375</v>
      </c>
      <c r="C191" s="6"/>
      <c r="D191" s="7">
        <f t="shared" si="31"/>
        <v>453600</v>
      </c>
      <c r="E191" s="7">
        <f t="shared" si="31"/>
        <v>0</v>
      </c>
      <c r="F191" s="7">
        <f t="shared" si="31"/>
        <v>0</v>
      </c>
    </row>
    <row r="192" spans="1:6" x14ac:dyDescent="0.25">
      <c r="A192" s="1" t="s">
        <v>273</v>
      </c>
      <c r="B192" s="2" t="s">
        <v>375</v>
      </c>
      <c r="C192" s="3">
        <v>300</v>
      </c>
      <c r="D192" s="8">
        <f>D193</f>
        <v>453600</v>
      </c>
      <c r="E192" s="8">
        <f t="shared" si="31"/>
        <v>0</v>
      </c>
      <c r="F192" s="8">
        <f t="shared" si="31"/>
        <v>0</v>
      </c>
    </row>
    <row r="193" spans="1:6" ht="31.5" x14ac:dyDescent="0.25">
      <c r="A193" s="1" t="s">
        <v>286</v>
      </c>
      <c r="B193" s="2" t="s">
        <v>375</v>
      </c>
      <c r="C193" s="3">
        <v>320</v>
      </c>
      <c r="D193" s="8">
        <v>453600</v>
      </c>
      <c r="E193" s="8">
        <v>0</v>
      </c>
      <c r="F193" s="8">
        <v>0</v>
      </c>
    </row>
    <row r="194" spans="1:6" ht="31.5" x14ac:dyDescent="0.25">
      <c r="A194" s="4" t="s">
        <v>217</v>
      </c>
      <c r="B194" s="5" t="s">
        <v>17</v>
      </c>
      <c r="C194" s="6"/>
      <c r="D194" s="7">
        <f>D195+D279</f>
        <v>152368690.71000001</v>
      </c>
      <c r="E194" s="7">
        <f t="shared" ref="E194:F194" si="32">E195+E279</f>
        <v>136341332.83000001</v>
      </c>
      <c r="F194" s="7">
        <f t="shared" si="32"/>
        <v>141121856.56999999</v>
      </c>
    </row>
    <row r="195" spans="1:6" s="9" customFormat="1" ht="31.5" x14ac:dyDescent="0.25">
      <c r="A195" s="4" t="s">
        <v>307</v>
      </c>
      <c r="B195" s="5">
        <v>910000000</v>
      </c>
      <c r="C195" s="6"/>
      <c r="D195" s="7">
        <f>D196+D199+D202+D209+D212+D215+D222+D225+D244+D263</f>
        <v>137173928.12</v>
      </c>
      <c r="E195" s="7">
        <f t="shared" ref="E195:F195" si="33">E196+E199+E202+E209+E212+E215+E222+E225+E244+E263</f>
        <v>136341332.83000001</v>
      </c>
      <c r="F195" s="7">
        <f t="shared" si="33"/>
        <v>141121856.56999999</v>
      </c>
    </row>
    <row r="196" spans="1:6" s="9" customFormat="1" x14ac:dyDescent="0.25">
      <c r="A196" s="4" t="s">
        <v>124</v>
      </c>
      <c r="B196" s="5">
        <v>910084660</v>
      </c>
      <c r="C196" s="6"/>
      <c r="D196" s="7">
        <f t="shared" ref="D196:F197" si="34">D197</f>
        <v>45000</v>
      </c>
      <c r="E196" s="7">
        <f t="shared" si="34"/>
        <v>10000</v>
      </c>
      <c r="F196" s="7">
        <f t="shared" si="34"/>
        <v>15000</v>
      </c>
    </row>
    <row r="197" spans="1:6" ht="31.5" x14ac:dyDescent="0.25">
      <c r="A197" s="1" t="s">
        <v>269</v>
      </c>
      <c r="B197" s="2" t="s">
        <v>18</v>
      </c>
      <c r="C197" s="3">
        <v>200</v>
      </c>
      <c r="D197" s="8">
        <f t="shared" si="34"/>
        <v>45000</v>
      </c>
      <c r="E197" s="8">
        <f t="shared" si="34"/>
        <v>10000</v>
      </c>
      <c r="F197" s="8">
        <f t="shared" si="34"/>
        <v>15000</v>
      </c>
    </row>
    <row r="198" spans="1:6" ht="31.5" x14ac:dyDescent="0.25">
      <c r="A198" s="1" t="s">
        <v>270</v>
      </c>
      <c r="B198" s="2" t="s">
        <v>18</v>
      </c>
      <c r="C198" s="3">
        <v>240</v>
      </c>
      <c r="D198" s="8">
        <v>45000</v>
      </c>
      <c r="E198" s="8">
        <v>10000</v>
      </c>
      <c r="F198" s="8">
        <v>15000</v>
      </c>
    </row>
    <row r="199" spans="1:6" s="9" customFormat="1" x14ac:dyDescent="0.25">
      <c r="A199" s="4" t="s">
        <v>140</v>
      </c>
      <c r="B199" s="5">
        <v>910084670</v>
      </c>
      <c r="C199" s="6"/>
      <c r="D199" s="7">
        <f t="shared" ref="D199:F200" si="35">D200</f>
        <v>45000</v>
      </c>
      <c r="E199" s="7">
        <f t="shared" si="35"/>
        <v>10000</v>
      </c>
      <c r="F199" s="7">
        <f t="shared" si="35"/>
        <v>15000</v>
      </c>
    </row>
    <row r="200" spans="1:6" ht="31.5" x14ac:dyDescent="0.25">
      <c r="A200" s="1" t="s">
        <v>269</v>
      </c>
      <c r="B200" s="2" t="s">
        <v>19</v>
      </c>
      <c r="C200" s="3">
        <v>200</v>
      </c>
      <c r="D200" s="8">
        <f t="shared" si="35"/>
        <v>45000</v>
      </c>
      <c r="E200" s="8">
        <f t="shared" si="35"/>
        <v>10000</v>
      </c>
      <c r="F200" s="8">
        <f t="shared" si="35"/>
        <v>15000</v>
      </c>
    </row>
    <row r="201" spans="1:6" ht="31.5" x14ac:dyDescent="0.25">
      <c r="A201" s="1" t="s">
        <v>270</v>
      </c>
      <c r="B201" s="2" t="s">
        <v>19</v>
      </c>
      <c r="C201" s="3">
        <v>240</v>
      </c>
      <c r="D201" s="8">
        <v>45000</v>
      </c>
      <c r="E201" s="8">
        <v>10000</v>
      </c>
      <c r="F201" s="8">
        <v>15000</v>
      </c>
    </row>
    <row r="202" spans="1:6" s="9" customFormat="1" x14ac:dyDescent="0.25">
      <c r="A202" s="4" t="s">
        <v>154</v>
      </c>
      <c r="B202" s="5">
        <v>910084680</v>
      </c>
      <c r="C202" s="6"/>
      <c r="D202" s="7">
        <f>D205+D203+D207</f>
        <v>229307.41999999998</v>
      </c>
      <c r="E202" s="7">
        <f>E205</f>
        <v>13153.42</v>
      </c>
      <c r="F202" s="7">
        <f>F205</f>
        <v>62237.259999999995</v>
      </c>
    </row>
    <row r="203" spans="1:6" ht="47.1" customHeight="1" x14ac:dyDescent="0.25">
      <c r="A203" s="1" t="s">
        <v>267</v>
      </c>
      <c r="B203" s="2" t="s">
        <v>20</v>
      </c>
      <c r="C203" s="3">
        <v>100</v>
      </c>
      <c r="D203" s="8">
        <f>D204</f>
        <v>25717</v>
      </c>
      <c r="E203" s="8">
        <f t="shared" ref="E203:F203" si="36">E204</f>
        <v>0</v>
      </c>
      <c r="F203" s="8">
        <f t="shared" si="36"/>
        <v>0</v>
      </c>
    </row>
    <row r="204" spans="1:6" ht="31.5" x14ac:dyDescent="0.25">
      <c r="A204" s="1" t="s">
        <v>268</v>
      </c>
      <c r="B204" s="2" t="s">
        <v>20</v>
      </c>
      <c r="C204" s="3">
        <v>120</v>
      </c>
      <c r="D204" s="8">
        <v>25717</v>
      </c>
      <c r="E204" s="8">
        <v>0</v>
      </c>
      <c r="F204" s="8">
        <v>0</v>
      </c>
    </row>
    <row r="205" spans="1:6" ht="31.5" x14ac:dyDescent="0.25">
      <c r="A205" s="1" t="s">
        <v>269</v>
      </c>
      <c r="B205" s="2" t="s">
        <v>20</v>
      </c>
      <c r="C205" s="3">
        <v>200</v>
      </c>
      <c r="D205" s="8">
        <f t="shared" ref="D205:F205" si="37">D206</f>
        <v>195544.41999999998</v>
      </c>
      <c r="E205" s="8">
        <f t="shared" si="37"/>
        <v>13153.42</v>
      </c>
      <c r="F205" s="8">
        <f t="shared" si="37"/>
        <v>62237.259999999995</v>
      </c>
    </row>
    <row r="206" spans="1:6" ht="31.5" x14ac:dyDescent="0.25">
      <c r="A206" s="1" t="s">
        <v>270</v>
      </c>
      <c r="B206" s="2" t="s">
        <v>20</v>
      </c>
      <c r="C206" s="3">
        <v>240</v>
      </c>
      <c r="D206" s="8">
        <f>55770.21+25000+25000+25000+25000+15000+15000+9774.21</f>
        <v>195544.41999999998</v>
      </c>
      <c r="E206" s="8">
        <f>13153.42</f>
        <v>13153.42</v>
      </c>
      <c r="F206" s="8">
        <f>19237.26+7000+7000+7000+7000+5000+5000+5000</f>
        <v>62237.259999999995</v>
      </c>
    </row>
    <row r="207" spans="1:6" x14ac:dyDescent="0.25">
      <c r="A207" s="1" t="s">
        <v>273</v>
      </c>
      <c r="B207" s="2" t="s">
        <v>20</v>
      </c>
      <c r="C207" s="3">
        <v>300</v>
      </c>
      <c r="D207" s="8">
        <f>D208</f>
        <v>8046</v>
      </c>
      <c r="E207" s="8">
        <f t="shared" ref="E207:F207" si="38">E208</f>
        <v>0</v>
      </c>
      <c r="F207" s="8">
        <f t="shared" si="38"/>
        <v>0</v>
      </c>
    </row>
    <row r="208" spans="1:6" x14ac:dyDescent="0.25">
      <c r="A208" s="1" t="s">
        <v>143</v>
      </c>
      <c r="B208" s="2" t="s">
        <v>20</v>
      </c>
      <c r="C208" s="3">
        <v>360</v>
      </c>
      <c r="D208" s="8">
        <v>8046</v>
      </c>
      <c r="E208" s="8">
        <v>0</v>
      </c>
      <c r="F208" s="8">
        <v>0</v>
      </c>
    </row>
    <row r="209" spans="1:6" ht="47.25" x14ac:dyDescent="0.25">
      <c r="A209" s="4" t="s">
        <v>249</v>
      </c>
      <c r="B209" s="5" t="s">
        <v>21</v>
      </c>
      <c r="C209" s="6"/>
      <c r="D209" s="7">
        <f t="shared" ref="D209:F217" si="39">D210</f>
        <v>380505.95</v>
      </c>
      <c r="E209" s="7">
        <f t="shared" si="39"/>
        <v>380989.17</v>
      </c>
      <c r="F209" s="7">
        <f t="shared" si="39"/>
        <v>390936.47</v>
      </c>
    </row>
    <row r="210" spans="1:6" ht="31.5" x14ac:dyDescent="0.25">
      <c r="A210" s="1" t="s">
        <v>269</v>
      </c>
      <c r="B210" s="2" t="s">
        <v>21</v>
      </c>
      <c r="C210" s="3">
        <v>200</v>
      </c>
      <c r="D210" s="8">
        <f t="shared" si="39"/>
        <v>380505.95</v>
      </c>
      <c r="E210" s="8">
        <f t="shared" si="39"/>
        <v>380989.17</v>
      </c>
      <c r="F210" s="8">
        <f t="shared" si="39"/>
        <v>390936.47</v>
      </c>
    </row>
    <row r="211" spans="1:6" ht="31.5" x14ac:dyDescent="0.25">
      <c r="A211" s="1" t="s">
        <v>270</v>
      </c>
      <c r="B211" s="2" t="s">
        <v>21</v>
      </c>
      <c r="C211" s="3">
        <v>240</v>
      </c>
      <c r="D211" s="8">
        <v>380505.95</v>
      </c>
      <c r="E211" s="8">
        <v>380989.17</v>
      </c>
      <c r="F211" s="8">
        <v>390936.47</v>
      </c>
    </row>
    <row r="212" spans="1:6" ht="33.75" customHeight="1" x14ac:dyDescent="0.25">
      <c r="A212" s="4" t="s">
        <v>400</v>
      </c>
      <c r="B212" s="5" t="s">
        <v>399</v>
      </c>
      <c r="C212" s="6"/>
      <c r="D212" s="7">
        <f t="shared" si="39"/>
        <v>1420454.55</v>
      </c>
      <c r="E212" s="7">
        <f t="shared" si="39"/>
        <v>0</v>
      </c>
      <c r="F212" s="7">
        <f t="shared" si="39"/>
        <v>0</v>
      </c>
    </row>
    <row r="213" spans="1:6" ht="31.5" x14ac:dyDescent="0.25">
      <c r="A213" s="1" t="s">
        <v>269</v>
      </c>
      <c r="B213" s="2" t="s">
        <v>399</v>
      </c>
      <c r="C213" s="3">
        <v>200</v>
      </c>
      <c r="D213" s="8">
        <f t="shared" si="39"/>
        <v>1420454.55</v>
      </c>
      <c r="E213" s="8">
        <f t="shared" si="39"/>
        <v>0</v>
      </c>
      <c r="F213" s="8">
        <f t="shared" si="39"/>
        <v>0</v>
      </c>
    </row>
    <row r="214" spans="1:6" ht="31.5" x14ac:dyDescent="0.25">
      <c r="A214" s="1" t="s">
        <v>270</v>
      </c>
      <c r="B214" s="2" t="s">
        <v>399</v>
      </c>
      <c r="C214" s="3">
        <v>240</v>
      </c>
      <c r="D214" s="8">
        <v>1420454.55</v>
      </c>
      <c r="E214" s="8">
        <v>0</v>
      </c>
      <c r="F214" s="8">
        <v>0</v>
      </c>
    </row>
    <row r="215" spans="1:6" s="9" customFormat="1" x14ac:dyDescent="0.25">
      <c r="A215" s="4" t="s">
        <v>396</v>
      </c>
      <c r="B215" s="5" t="s">
        <v>393</v>
      </c>
      <c r="C215" s="6"/>
      <c r="D215" s="7">
        <f>D216+D219</f>
        <v>189393.96</v>
      </c>
      <c r="E215" s="7">
        <f t="shared" ref="E215:F215" si="40">E216+E219</f>
        <v>0</v>
      </c>
      <c r="F215" s="7">
        <f t="shared" si="40"/>
        <v>0</v>
      </c>
    </row>
    <row r="216" spans="1:6" ht="31.7" customHeight="1" x14ac:dyDescent="0.25">
      <c r="A216" s="4" t="s">
        <v>397</v>
      </c>
      <c r="B216" s="5" t="s">
        <v>394</v>
      </c>
      <c r="C216" s="6"/>
      <c r="D216" s="7">
        <f t="shared" si="39"/>
        <v>126262.64</v>
      </c>
      <c r="E216" s="7">
        <f t="shared" si="39"/>
        <v>0</v>
      </c>
      <c r="F216" s="7">
        <f t="shared" si="39"/>
        <v>0</v>
      </c>
    </row>
    <row r="217" spans="1:6" ht="31.5" x14ac:dyDescent="0.25">
      <c r="A217" s="1" t="s">
        <v>269</v>
      </c>
      <c r="B217" s="2" t="s">
        <v>394</v>
      </c>
      <c r="C217" s="3">
        <v>200</v>
      </c>
      <c r="D217" s="8">
        <f t="shared" si="39"/>
        <v>126262.64</v>
      </c>
      <c r="E217" s="8">
        <f t="shared" si="39"/>
        <v>0</v>
      </c>
      <c r="F217" s="8">
        <f t="shared" si="39"/>
        <v>0</v>
      </c>
    </row>
    <row r="218" spans="1:6" ht="31.5" x14ac:dyDescent="0.25">
      <c r="A218" s="1" t="s">
        <v>270</v>
      </c>
      <c r="B218" s="2" t="s">
        <v>394</v>
      </c>
      <c r="C218" s="3">
        <v>240</v>
      </c>
      <c r="D218" s="8">
        <v>126262.64</v>
      </c>
      <c r="E218" s="8">
        <v>0</v>
      </c>
      <c r="F218" s="8">
        <v>0</v>
      </c>
    </row>
    <row r="219" spans="1:6" s="9" customFormat="1" ht="36" customHeight="1" x14ac:dyDescent="0.25">
      <c r="A219" s="4" t="s">
        <v>398</v>
      </c>
      <c r="B219" s="5" t="s">
        <v>395</v>
      </c>
      <c r="C219" s="6"/>
      <c r="D219" s="7">
        <f>D220</f>
        <v>63131.32</v>
      </c>
      <c r="E219" s="7">
        <f t="shared" ref="E219:F220" si="41">E220</f>
        <v>0</v>
      </c>
      <c r="F219" s="7">
        <f t="shared" si="41"/>
        <v>0</v>
      </c>
    </row>
    <row r="220" spans="1:6" ht="31.5" x14ac:dyDescent="0.25">
      <c r="A220" s="1" t="s">
        <v>264</v>
      </c>
      <c r="B220" s="2" t="s">
        <v>395</v>
      </c>
      <c r="C220" s="3">
        <v>600</v>
      </c>
      <c r="D220" s="8">
        <f>D221</f>
        <v>63131.32</v>
      </c>
      <c r="E220" s="8">
        <f t="shared" si="41"/>
        <v>0</v>
      </c>
      <c r="F220" s="8">
        <f t="shared" si="41"/>
        <v>0</v>
      </c>
    </row>
    <row r="221" spans="1:6" x14ac:dyDescent="0.25">
      <c r="A221" s="1" t="s">
        <v>265</v>
      </c>
      <c r="B221" s="2" t="s">
        <v>395</v>
      </c>
      <c r="C221" s="3">
        <v>610</v>
      </c>
      <c r="D221" s="8">
        <v>63131.32</v>
      </c>
      <c r="E221" s="8">
        <v>0</v>
      </c>
      <c r="F221" s="8">
        <v>0</v>
      </c>
    </row>
    <row r="222" spans="1:6" ht="32.1" customHeight="1" x14ac:dyDescent="0.25">
      <c r="A222" s="4" t="s">
        <v>231</v>
      </c>
      <c r="B222" s="5" t="s">
        <v>326</v>
      </c>
      <c r="C222" s="6"/>
      <c r="D222" s="7">
        <f t="shared" ref="D222:F223" si="42">D223</f>
        <v>274728.06</v>
      </c>
      <c r="E222" s="7">
        <f t="shared" si="42"/>
        <v>275104.40000000002</v>
      </c>
      <c r="F222" s="7">
        <f t="shared" si="42"/>
        <v>275104.40000000002</v>
      </c>
    </row>
    <row r="223" spans="1:6" ht="31.5" x14ac:dyDescent="0.25">
      <c r="A223" s="1" t="s">
        <v>269</v>
      </c>
      <c r="B223" s="2" t="s">
        <v>326</v>
      </c>
      <c r="C223" s="3">
        <v>200</v>
      </c>
      <c r="D223" s="8">
        <f t="shared" si="42"/>
        <v>274728.06</v>
      </c>
      <c r="E223" s="8">
        <f t="shared" si="42"/>
        <v>275104.40000000002</v>
      </c>
      <c r="F223" s="8">
        <f t="shared" si="42"/>
        <v>275104.40000000002</v>
      </c>
    </row>
    <row r="224" spans="1:6" ht="31.5" x14ac:dyDescent="0.25">
      <c r="A224" s="1" t="s">
        <v>270</v>
      </c>
      <c r="B224" s="2" t="s">
        <v>326</v>
      </c>
      <c r="C224" s="3">
        <v>240</v>
      </c>
      <c r="D224" s="8">
        <v>274728.06</v>
      </c>
      <c r="E224" s="8">
        <v>275104.40000000002</v>
      </c>
      <c r="F224" s="8">
        <v>275104.40000000002</v>
      </c>
    </row>
    <row r="225" spans="1:6" s="9" customFormat="1" x14ac:dyDescent="0.25">
      <c r="A225" s="39" t="s">
        <v>170</v>
      </c>
      <c r="B225" s="5">
        <v>910100000</v>
      </c>
      <c r="C225" s="3"/>
      <c r="D225" s="7">
        <f>D226+D235+D238+D241</f>
        <v>70322711.840000004</v>
      </c>
      <c r="E225" s="7">
        <f>E226+E235+E238+E241</f>
        <v>70811864.590000004</v>
      </c>
      <c r="F225" s="7">
        <f>F226+F235+F238+F241</f>
        <v>73288041.709999993</v>
      </c>
    </row>
    <row r="226" spans="1:6" ht="31.5" x14ac:dyDescent="0.25">
      <c r="A226" s="39" t="s">
        <v>173</v>
      </c>
      <c r="B226" s="5">
        <v>910180100</v>
      </c>
      <c r="C226" s="6"/>
      <c r="D226" s="7">
        <f>D227+D229+D231+D233</f>
        <v>5019951.29</v>
      </c>
      <c r="E226" s="7">
        <f>E227+E229+E231+E233</f>
        <v>5019951.29</v>
      </c>
      <c r="F226" s="7">
        <f>F227+F229+F231+F233</f>
        <v>5519951.29</v>
      </c>
    </row>
    <row r="227" spans="1:6" ht="52.15" customHeight="1" x14ac:dyDescent="0.25">
      <c r="A227" s="1" t="s">
        <v>267</v>
      </c>
      <c r="B227" s="2">
        <v>910180100</v>
      </c>
      <c r="C227" s="3">
        <v>100</v>
      </c>
      <c r="D227" s="8">
        <f>D228</f>
        <v>415000</v>
      </c>
      <c r="E227" s="8">
        <f>E228</f>
        <v>285000</v>
      </c>
      <c r="F227" s="8">
        <f>F228</f>
        <v>270000</v>
      </c>
    </row>
    <row r="228" spans="1:6" x14ac:dyDescent="0.25">
      <c r="A228" s="1" t="s">
        <v>287</v>
      </c>
      <c r="B228" s="2">
        <v>910180100</v>
      </c>
      <c r="C228" s="3" t="s">
        <v>288</v>
      </c>
      <c r="D228" s="8">
        <v>415000</v>
      </c>
      <c r="E228" s="8">
        <v>285000</v>
      </c>
      <c r="F228" s="8">
        <v>270000</v>
      </c>
    </row>
    <row r="229" spans="1:6" ht="31.5" x14ac:dyDescent="0.25">
      <c r="A229" s="1" t="s">
        <v>269</v>
      </c>
      <c r="B229" s="2">
        <v>910180100</v>
      </c>
      <c r="C229" s="3">
        <v>200</v>
      </c>
      <c r="D229" s="8">
        <f>D230</f>
        <v>4255262.03</v>
      </c>
      <c r="E229" s="8">
        <f>E230</f>
        <v>4401551.03</v>
      </c>
      <c r="F229" s="8">
        <f>F230</f>
        <v>4916551.03</v>
      </c>
    </row>
    <row r="230" spans="1:6" ht="31.5" x14ac:dyDescent="0.25">
      <c r="A230" s="1" t="s">
        <v>270</v>
      </c>
      <c r="B230" s="2">
        <v>910180100</v>
      </c>
      <c r="C230" s="3">
        <v>240</v>
      </c>
      <c r="D230" s="8">
        <v>4255262.03</v>
      </c>
      <c r="E230" s="8">
        <v>4401551.03</v>
      </c>
      <c r="F230" s="8">
        <v>4916551.03</v>
      </c>
    </row>
    <row r="231" spans="1:6" x14ac:dyDescent="0.25">
      <c r="A231" s="1" t="s">
        <v>273</v>
      </c>
      <c r="B231" s="2">
        <v>910180100</v>
      </c>
      <c r="C231" s="3">
        <v>300</v>
      </c>
      <c r="D231" s="8">
        <f>D232</f>
        <v>184800</v>
      </c>
      <c r="E231" s="8">
        <f>E232</f>
        <v>184800</v>
      </c>
      <c r="F231" s="8">
        <f>F232</f>
        <v>184800</v>
      </c>
    </row>
    <row r="232" spans="1:6" ht="31.5" x14ac:dyDescent="0.25">
      <c r="A232" s="1" t="s">
        <v>286</v>
      </c>
      <c r="B232" s="2">
        <v>910180100</v>
      </c>
      <c r="C232" s="3">
        <v>320</v>
      </c>
      <c r="D232" s="8">
        <v>184800</v>
      </c>
      <c r="E232" s="8">
        <v>184800</v>
      </c>
      <c r="F232" s="8">
        <v>184800</v>
      </c>
    </row>
    <row r="233" spans="1:6" x14ac:dyDescent="0.25">
      <c r="A233" s="1" t="s">
        <v>281</v>
      </c>
      <c r="B233" s="2">
        <v>910180100</v>
      </c>
      <c r="C233" s="3">
        <v>800</v>
      </c>
      <c r="D233" s="8">
        <f>D234</f>
        <v>164889.26</v>
      </c>
      <c r="E233" s="8">
        <v>148600.26</v>
      </c>
      <c r="F233" s="8">
        <v>148600.26</v>
      </c>
    </row>
    <row r="234" spans="1:6" x14ac:dyDescent="0.25">
      <c r="A234" s="1" t="s">
        <v>283</v>
      </c>
      <c r="B234" s="2">
        <v>910180100</v>
      </c>
      <c r="C234" s="3">
        <v>850</v>
      </c>
      <c r="D234" s="8">
        <v>164889.26</v>
      </c>
      <c r="E234" s="8">
        <v>148600.26</v>
      </c>
      <c r="F234" s="8">
        <v>148600.26</v>
      </c>
    </row>
    <row r="235" spans="1:6" ht="33.200000000000003" customHeight="1" x14ac:dyDescent="0.25">
      <c r="A235" s="39" t="s">
        <v>242</v>
      </c>
      <c r="B235" s="5">
        <v>910180101</v>
      </c>
      <c r="C235" s="6"/>
      <c r="D235" s="7">
        <f t="shared" ref="D235:F236" si="43">D236</f>
        <v>49377275.32</v>
      </c>
      <c r="E235" s="7">
        <f t="shared" si="43"/>
        <v>49866428.07</v>
      </c>
      <c r="F235" s="7">
        <f t="shared" si="43"/>
        <v>51842605.189999998</v>
      </c>
    </row>
    <row r="236" spans="1:6" ht="47.85" customHeight="1" x14ac:dyDescent="0.25">
      <c r="A236" s="1" t="s">
        <v>267</v>
      </c>
      <c r="B236" s="2">
        <v>910180101</v>
      </c>
      <c r="C236" s="3">
        <v>100</v>
      </c>
      <c r="D236" s="8">
        <f t="shared" si="43"/>
        <v>49377275.32</v>
      </c>
      <c r="E236" s="8">
        <f t="shared" si="43"/>
        <v>49866428.07</v>
      </c>
      <c r="F236" s="8">
        <f t="shared" si="43"/>
        <v>51842605.189999998</v>
      </c>
    </row>
    <row r="237" spans="1:6" ht="17.850000000000001" customHeight="1" x14ac:dyDescent="0.25">
      <c r="A237" s="1" t="s">
        <v>287</v>
      </c>
      <c r="B237" s="2">
        <v>910180101</v>
      </c>
      <c r="C237" s="3" t="s">
        <v>288</v>
      </c>
      <c r="D237" s="8">
        <v>49377275.32</v>
      </c>
      <c r="E237" s="8">
        <v>49866428.07</v>
      </c>
      <c r="F237" s="8">
        <v>51842605.189999998</v>
      </c>
    </row>
    <row r="238" spans="1:6" ht="31.5" x14ac:dyDescent="0.25">
      <c r="A238" s="39" t="s">
        <v>202</v>
      </c>
      <c r="B238" s="5">
        <v>910180103</v>
      </c>
      <c r="C238" s="6"/>
      <c r="D238" s="7">
        <f t="shared" ref="D238:F239" si="44">D239</f>
        <v>15853185.23</v>
      </c>
      <c r="E238" s="7">
        <f t="shared" si="44"/>
        <v>15853185.23</v>
      </c>
      <c r="F238" s="7">
        <f t="shared" si="44"/>
        <v>15853185.23</v>
      </c>
    </row>
    <row r="239" spans="1:6" ht="31.5" x14ac:dyDescent="0.25">
      <c r="A239" s="1" t="s">
        <v>269</v>
      </c>
      <c r="B239" s="2">
        <v>910180103</v>
      </c>
      <c r="C239" s="3">
        <v>200</v>
      </c>
      <c r="D239" s="8">
        <f t="shared" si="44"/>
        <v>15853185.23</v>
      </c>
      <c r="E239" s="8">
        <f t="shared" si="44"/>
        <v>15853185.23</v>
      </c>
      <c r="F239" s="8">
        <f t="shared" si="44"/>
        <v>15853185.23</v>
      </c>
    </row>
    <row r="240" spans="1:6" ht="31.5" x14ac:dyDescent="0.25">
      <c r="A240" s="1" t="s">
        <v>270</v>
      </c>
      <c r="B240" s="2">
        <v>910180103</v>
      </c>
      <c r="C240" s="3">
        <v>240</v>
      </c>
      <c r="D240" s="8">
        <v>15853185.23</v>
      </c>
      <c r="E240" s="8">
        <v>15853185.23</v>
      </c>
      <c r="F240" s="8">
        <v>15853185.23</v>
      </c>
    </row>
    <row r="241" spans="1:6" ht="31.5" x14ac:dyDescent="0.25">
      <c r="A241" s="39" t="s">
        <v>198</v>
      </c>
      <c r="B241" s="5">
        <v>910180105</v>
      </c>
      <c r="C241" s="6"/>
      <c r="D241" s="7">
        <f t="shared" ref="D241:F242" si="45">D242</f>
        <v>72300</v>
      </c>
      <c r="E241" s="7">
        <f t="shared" si="45"/>
        <v>72300</v>
      </c>
      <c r="F241" s="7">
        <f t="shared" si="45"/>
        <v>72300</v>
      </c>
    </row>
    <row r="242" spans="1:6" x14ac:dyDescent="0.25">
      <c r="A242" s="1" t="s">
        <v>281</v>
      </c>
      <c r="B242" s="2">
        <v>910180105</v>
      </c>
      <c r="C242" s="3">
        <v>800</v>
      </c>
      <c r="D242" s="8">
        <f t="shared" si="45"/>
        <v>72300</v>
      </c>
      <c r="E242" s="8">
        <f t="shared" si="45"/>
        <v>72300</v>
      </c>
      <c r="F242" s="8">
        <f t="shared" si="45"/>
        <v>72300</v>
      </c>
    </row>
    <row r="243" spans="1:6" x14ac:dyDescent="0.25">
      <c r="A243" s="1" t="s">
        <v>283</v>
      </c>
      <c r="B243" s="2">
        <v>910180105</v>
      </c>
      <c r="C243" s="3">
        <v>850</v>
      </c>
      <c r="D243" s="8">
        <v>72300</v>
      </c>
      <c r="E243" s="8">
        <v>72300</v>
      </c>
      <c r="F243" s="8">
        <v>72300</v>
      </c>
    </row>
    <row r="244" spans="1:6" x14ac:dyDescent="0.25">
      <c r="A244" s="39" t="s">
        <v>145</v>
      </c>
      <c r="B244" s="5">
        <v>910200000</v>
      </c>
      <c r="C244" s="3"/>
      <c r="D244" s="7">
        <f>D245+D254+D257+D260</f>
        <v>17557602.98</v>
      </c>
      <c r="E244" s="7">
        <f>E245+E254+E257+E260</f>
        <v>17687619.170000002</v>
      </c>
      <c r="F244" s="7">
        <f>F245+F254+F257+F260</f>
        <v>18212884.620000001</v>
      </c>
    </row>
    <row r="245" spans="1:6" ht="31.5" x14ac:dyDescent="0.25">
      <c r="A245" s="39" t="s">
        <v>173</v>
      </c>
      <c r="B245" s="5">
        <v>910280100</v>
      </c>
      <c r="C245" s="6"/>
      <c r="D245" s="7">
        <f>D246+D248+D250+D252</f>
        <v>1731419.05</v>
      </c>
      <c r="E245" s="7">
        <f>E246+E248+E250+E252</f>
        <v>1718219.05</v>
      </c>
      <c r="F245" s="7">
        <f>F246+F248+F250+F252</f>
        <v>1718219.05</v>
      </c>
    </row>
    <row r="246" spans="1:6" ht="48.2" customHeight="1" x14ac:dyDescent="0.25">
      <c r="A246" s="1" t="s">
        <v>267</v>
      </c>
      <c r="B246" s="2">
        <v>910280100</v>
      </c>
      <c r="C246" s="3">
        <v>100</v>
      </c>
      <c r="D246" s="8">
        <f>D247</f>
        <v>29719.05</v>
      </c>
      <c r="E246" s="8">
        <f>E247</f>
        <v>29719.05</v>
      </c>
      <c r="F246" s="8">
        <f>F247</f>
        <v>29719.05</v>
      </c>
    </row>
    <row r="247" spans="1:6" x14ac:dyDescent="0.25">
      <c r="A247" s="1" t="s">
        <v>287</v>
      </c>
      <c r="B247" s="2">
        <v>910280100</v>
      </c>
      <c r="C247" s="3" t="s">
        <v>288</v>
      </c>
      <c r="D247" s="8">
        <v>29719.05</v>
      </c>
      <c r="E247" s="8">
        <v>29719.05</v>
      </c>
      <c r="F247" s="8">
        <v>29719.05</v>
      </c>
    </row>
    <row r="248" spans="1:6" ht="31.5" x14ac:dyDescent="0.25">
      <c r="A248" s="1" t="s">
        <v>269</v>
      </c>
      <c r="B248" s="2">
        <v>910280100</v>
      </c>
      <c r="C248" s="3">
        <v>200</v>
      </c>
      <c r="D248" s="8">
        <f>D249</f>
        <v>1663000</v>
      </c>
      <c r="E248" s="8">
        <f>E249</f>
        <v>1663000</v>
      </c>
      <c r="F248" s="8">
        <f>F249</f>
        <v>1663000</v>
      </c>
    </row>
    <row r="249" spans="1:6" ht="31.5" x14ac:dyDescent="0.25">
      <c r="A249" s="1" t="s">
        <v>270</v>
      </c>
      <c r="B249" s="2">
        <v>910280100</v>
      </c>
      <c r="C249" s="3">
        <v>240</v>
      </c>
      <c r="D249" s="8">
        <v>1663000</v>
      </c>
      <c r="E249" s="8">
        <v>1663000</v>
      </c>
      <c r="F249" s="8">
        <v>1663000</v>
      </c>
    </row>
    <row r="250" spans="1:6" x14ac:dyDescent="0.25">
      <c r="A250" s="1" t="s">
        <v>273</v>
      </c>
      <c r="B250" s="2">
        <v>910280100</v>
      </c>
      <c r="C250" s="3">
        <v>300</v>
      </c>
      <c r="D250" s="8">
        <f>D251</f>
        <v>26400</v>
      </c>
      <c r="E250" s="8">
        <f>E251</f>
        <v>13200</v>
      </c>
      <c r="F250" s="8">
        <f>F251</f>
        <v>13200</v>
      </c>
    </row>
    <row r="251" spans="1:6" ht="31.5" x14ac:dyDescent="0.25">
      <c r="A251" s="1" t="s">
        <v>286</v>
      </c>
      <c r="B251" s="2">
        <v>910280100</v>
      </c>
      <c r="C251" s="3">
        <v>320</v>
      </c>
      <c r="D251" s="8">
        <v>26400</v>
      </c>
      <c r="E251" s="8">
        <v>13200</v>
      </c>
      <c r="F251" s="8">
        <v>13200</v>
      </c>
    </row>
    <row r="252" spans="1:6" x14ac:dyDescent="0.25">
      <c r="A252" s="1" t="s">
        <v>281</v>
      </c>
      <c r="B252" s="2">
        <v>910280100</v>
      </c>
      <c r="C252" s="3">
        <v>800</v>
      </c>
      <c r="D252" s="8">
        <f>D253</f>
        <v>12300</v>
      </c>
      <c r="E252" s="8">
        <f>E253</f>
        <v>12300</v>
      </c>
      <c r="F252" s="8">
        <f>F253</f>
        <v>12300</v>
      </c>
    </row>
    <row r="253" spans="1:6" x14ac:dyDescent="0.25">
      <c r="A253" s="1" t="s">
        <v>283</v>
      </c>
      <c r="B253" s="2">
        <v>910280100</v>
      </c>
      <c r="C253" s="3">
        <v>850</v>
      </c>
      <c r="D253" s="8">
        <v>12300</v>
      </c>
      <c r="E253" s="8">
        <v>12300</v>
      </c>
      <c r="F253" s="8">
        <v>12300</v>
      </c>
    </row>
    <row r="254" spans="1:6" ht="34.9" customHeight="1" x14ac:dyDescent="0.25">
      <c r="A254" s="39" t="s">
        <v>242</v>
      </c>
      <c r="B254" s="5">
        <v>910280101</v>
      </c>
      <c r="C254" s="6"/>
      <c r="D254" s="7">
        <f t="shared" ref="D254:F255" si="46">D255</f>
        <v>13094019.91</v>
      </c>
      <c r="E254" s="7">
        <f t="shared" si="46"/>
        <v>13237236.1</v>
      </c>
      <c r="F254" s="7">
        <f t="shared" si="46"/>
        <v>13762501.550000001</v>
      </c>
    </row>
    <row r="255" spans="1:6" ht="48.2" customHeight="1" x14ac:dyDescent="0.25">
      <c r="A255" s="1" t="s">
        <v>267</v>
      </c>
      <c r="B255" s="2">
        <v>910280101</v>
      </c>
      <c r="C255" s="3">
        <v>100</v>
      </c>
      <c r="D255" s="8">
        <f t="shared" si="46"/>
        <v>13094019.91</v>
      </c>
      <c r="E255" s="8">
        <f t="shared" si="46"/>
        <v>13237236.1</v>
      </c>
      <c r="F255" s="8">
        <f t="shared" si="46"/>
        <v>13762501.550000001</v>
      </c>
    </row>
    <row r="256" spans="1:6" x14ac:dyDescent="0.25">
      <c r="A256" s="1" t="s">
        <v>287</v>
      </c>
      <c r="B256" s="2">
        <v>910280101</v>
      </c>
      <c r="C256" s="3" t="s">
        <v>288</v>
      </c>
      <c r="D256" s="8">
        <v>13094019.91</v>
      </c>
      <c r="E256" s="8">
        <v>13237236.1</v>
      </c>
      <c r="F256" s="8">
        <v>13762501.550000001</v>
      </c>
    </row>
    <row r="257" spans="1:6" ht="31.5" x14ac:dyDescent="0.25">
      <c r="A257" s="39" t="s">
        <v>202</v>
      </c>
      <c r="B257" s="5">
        <v>910280103</v>
      </c>
      <c r="C257" s="6"/>
      <c r="D257" s="7">
        <f t="shared" ref="D257:F258" si="47">D258</f>
        <v>2723065.02</v>
      </c>
      <c r="E257" s="7">
        <f t="shared" si="47"/>
        <v>2723065.02</v>
      </c>
      <c r="F257" s="7">
        <f t="shared" si="47"/>
        <v>2723065.02</v>
      </c>
    </row>
    <row r="258" spans="1:6" ht="31.5" x14ac:dyDescent="0.25">
      <c r="A258" s="1" t="s">
        <v>269</v>
      </c>
      <c r="B258" s="2">
        <v>910280103</v>
      </c>
      <c r="C258" s="3">
        <v>200</v>
      </c>
      <c r="D258" s="8">
        <f t="shared" si="47"/>
        <v>2723065.02</v>
      </c>
      <c r="E258" s="8">
        <f t="shared" si="47"/>
        <v>2723065.02</v>
      </c>
      <c r="F258" s="8">
        <f t="shared" si="47"/>
        <v>2723065.02</v>
      </c>
    </row>
    <row r="259" spans="1:6" ht="31.5" x14ac:dyDescent="0.25">
      <c r="A259" s="1" t="s">
        <v>270</v>
      </c>
      <c r="B259" s="2">
        <v>910280103</v>
      </c>
      <c r="C259" s="3">
        <v>240</v>
      </c>
      <c r="D259" s="8">
        <v>2723065.02</v>
      </c>
      <c r="E259" s="8">
        <v>2723065.02</v>
      </c>
      <c r="F259" s="8">
        <v>2723065.02</v>
      </c>
    </row>
    <row r="260" spans="1:6" ht="31.5" x14ac:dyDescent="0.25">
      <c r="A260" s="39" t="s">
        <v>198</v>
      </c>
      <c r="B260" s="5">
        <v>910280105</v>
      </c>
      <c r="C260" s="6"/>
      <c r="D260" s="7">
        <f t="shared" ref="D260:F261" si="48">D261</f>
        <v>9099</v>
      </c>
      <c r="E260" s="7">
        <f t="shared" si="48"/>
        <v>9099</v>
      </c>
      <c r="F260" s="7">
        <f t="shared" si="48"/>
        <v>9099</v>
      </c>
    </row>
    <row r="261" spans="1:6" x14ac:dyDescent="0.25">
      <c r="A261" s="1" t="s">
        <v>281</v>
      </c>
      <c r="B261" s="2">
        <v>910280105</v>
      </c>
      <c r="C261" s="3">
        <v>800</v>
      </c>
      <c r="D261" s="8">
        <f t="shared" si="48"/>
        <v>9099</v>
      </c>
      <c r="E261" s="8">
        <f t="shared" si="48"/>
        <v>9099</v>
      </c>
      <c r="F261" s="8">
        <f t="shared" si="48"/>
        <v>9099</v>
      </c>
    </row>
    <row r="262" spans="1:6" x14ac:dyDescent="0.25">
      <c r="A262" s="1" t="s">
        <v>283</v>
      </c>
      <c r="B262" s="2">
        <v>910280105</v>
      </c>
      <c r="C262" s="3">
        <v>850</v>
      </c>
      <c r="D262" s="8">
        <v>9099</v>
      </c>
      <c r="E262" s="8">
        <v>9099</v>
      </c>
      <c r="F262" s="8">
        <v>9099</v>
      </c>
    </row>
    <row r="263" spans="1:6" x14ac:dyDescent="0.25">
      <c r="A263" s="39" t="s">
        <v>147</v>
      </c>
      <c r="B263" s="5">
        <v>910300000</v>
      </c>
      <c r="C263" s="3"/>
      <c r="D263" s="7">
        <f>D264+D273+D276</f>
        <v>46709223.360000007</v>
      </c>
      <c r="E263" s="7">
        <f>E264+E273+E276</f>
        <v>47152602.080000006</v>
      </c>
      <c r="F263" s="7">
        <f>F264+F273+F276</f>
        <v>48862652.110000007</v>
      </c>
    </row>
    <row r="264" spans="1:6" ht="31.5" x14ac:dyDescent="0.25">
      <c r="A264" s="39" t="s">
        <v>173</v>
      </c>
      <c r="B264" s="5">
        <v>910380100</v>
      </c>
      <c r="C264" s="6"/>
      <c r="D264" s="7">
        <f>D265+D267+D269+D271</f>
        <v>1348824.02</v>
      </c>
      <c r="E264" s="7">
        <f>E265+E267+E269+E271</f>
        <v>1378824.02</v>
      </c>
      <c r="F264" s="7">
        <f>F265+F267+F269+F271</f>
        <v>1418824.02</v>
      </c>
    </row>
    <row r="265" spans="1:6" ht="48.75" customHeight="1" x14ac:dyDescent="0.25">
      <c r="A265" s="1" t="s">
        <v>267</v>
      </c>
      <c r="B265" s="2">
        <v>910380100</v>
      </c>
      <c r="C265" s="3">
        <v>100</v>
      </c>
      <c r="D265" s="8">
        <f>D266</f>
        <v>187423.02</v>
      </c>
      <c r="E265" s="8">
        <f>E266</f>
        <v>187423.02</v>
      </c>
      <c r="F265" s="8">
        <f>F266</f>
        <v>187423</v>
      </c>
    </row>
    <row r="266" spans="1:6" x14ac:dyDescent="0.25">
      <c r="A266" s="1" t="s">
        <v>287</v>
      </c>
      <c r="B266" s="2">
        <v>910380100</v>
      </c>
      <c r="C266" s="3" t="s">
        <v>288</v>
      </c>
      <c r="D266" s="8">
        <v>187423.02</v>
      </c>
      <c r="E266" s="8">
        <v>187423.02</v>
      </c>
      <c r="F266" s="8">
        <v>187423</v>
      </c>
    </row>
    <row r="267" spans="1:6" ht="31.5" x14ac:dyDescent="0.25">
      <c r="A267" s="1" t="s">
        <v>269</v>
      </c>
      <c r="B267" s="2">
        <v>910380100</v>
      </c>
      <c r="C267" s="3">
        <v>200</v>
      </c>
      <c r="D267" s="8">
        <f>D268</f>
        <v>737000</v>
      </c>
      <c r="E267" s="8">
        <f>E268</f>
        <v>767000</v>
      </c>
      <c r="F267" s="8">
        <f>F268</f>
        <v>807000.02</v>
      </c>
    </row>
    <row r="268" spans="1:6" ht="31.5" x14ac:dyDescent="0.25">
      <c r="A268" s="1" t="s">
        <v>270</v>
      </c>
      <c r="B268" s="2">
        <v>910380100</v>
      </c>
      <c r="C268" s="3">
        <v>240</v>
      </c>
      <c r="D268" s="8">
        <v>737000</v>
      </c>
      <c r="E268" s="8">
        <v>767000</v>
      </c>
      <c r="F268" s="8">
        <v>807000.02</v>
      </c>
    </row>
    <row r="269" spans="1:6" x14ac:dyDescent="0.25">
      <c r="A269" s="1" t="s">
        <v>273</v>
      </c>
      <c r="B269" s="2">
        <v>910380100</v>
      </c>
      <c r="C269" s="3">
        <v>300</v>
      </c>
      <c r="D269" s="8">
        <f>D270</f>
        <v>382800</v>
      </c>
      <c r="E269" s="8">
        <f>E270</f>
        <v>382800</v>
      </c>
      <c r="F269" s="8">
        <f>F270</f>
        <v>382800</v>
      </c>
    </row>
    <row r="270" spans="1:6" ht="31.5" x14ac:dyDescent="0.25">
      <c r="A270" s="1" t="s">
        <v>286</v>
      </c>
      <c r="B270" s="2">
        <v>910380100</v>
      </c>
      <c r="C270" s="3">
        <v>320</v>
      </c>
      <c r="D270" s="8">
        <v>382800</v>
      </c>
      <c r="E270" s="8">
        <v>382800</v>
      </c>
      <c r="F270" s="8">
        <v>382800</v>
      </c>
    </row>
    <row r="271" spans="1:6" x14ac:dyDescent="0.25">
      <c r="A271" s="1" t="s">
        <v>281</v>
      </c>
      <c r="B271" s="2">
        <v>910380100</v>
      </c>
      <c r="C271" s="3">
        <v>800</v>
      </c>
      <c r="D271" s="8">
        <f>D272</f>
        <v>41601</v>
      </c>
      <c r="E271" s="8">
        <f>E272</f>
        <v>41601</v>
      </c>
      <c r="F271" s="8">
        <f>F272</f>
        <v>41601</v>
      </c>
    </row>
    <row r="272" spans="1:6" x14ac:dyDescent="0.25">
      <c r="A272" s="1" t="s">
        <v>283</v>
      </c>
      <c r="B272" s="2">
        <v>910380100</v>
      </c>
      <c r="C272" s="3">
        <v>850</v>
      </c>
      <c r="D272" s="8">
        <v>41601</v>
      </c>
      <c r="E272" s="8">
        <v>41601</v>
      </c>
      <c r="F272" s="8">
        <v>41601</v>
      </c>
    </row>
    <row r="273" spans="1:6" ht="34.35" customHeight="1" x14ac:dyDescent="0.25">
      <c r="A273" s="39" t="s">
        <v>242</v>
      </c>
      <c r="B273" s="5">
        <v>910380101</v>
      </c>
      <c r="C273" s="6"/>
      <c r="D273" s="7">
        <f t="shared" ref="D273:F274" si="49">D274</f>
        <v>41971472.020000003</v>
      </c>
      <c r="E273" s="7">
        <f t="shared" si="49"/>
        <v>42384850.740000002</v>
      </c>
      <c r="F273" s="7">
        <f t="shared" si="49"/>
        <v>44054900.770000003</v>
      </c>
    </row>
    <row r="274" spans="1:6" ht="48.75" customHeight="1" x14ac:dyDescent="0.25">
      <c r="A274" s="1" t="s">
        <v>267</v>
      </c>
      <c r="B274" s="2">
        <v>910380101</v>
      </c>
      <c r="C274" s="3">
        <v>100</v>
      </c>
      <c r="D274" s="8">
        <f t="shared" si="49"/>
        <v>41971472.020000003</v>
      </c>
      <c r="E274" s="8">
        <f t="shared" si="49"/>
        <v>42384850.740000002</v>
      </c>
      <c r="F274" s="8">
        <f t="shared" si="49"/>
        <v>44054900.770000003</v>
      </c>
    </row>
    <row r="275" spans="1:6" x14ac:dyDescent="0.25">
      <c r="A275" s="1" t="s">
        <v>287</v>
      </c>
      <c r="B275" s="2">
        <v>910380101</v>
      </c>
      <c r="C275" s="3" t="s">
        <v>288</v>
      </c>
      <c r="D275" s="8">
        <v>41971472.020000003</v>
      </c>
      <c r="E275" s="8">
        <v>42384850.740000002</v>
      </c>
      <c r="F275" s="8">
        <v>44054900.770000003</v>
      </c>
    </row>
    <row r="276" spans="1:6" ht="31.5" x14ac:dyDescent="0.25">
      <c r="A276" s="39" t="s">
        <v>202</v>
      </c>
      <c r="B276" s="5">
        <v>910380103</v>
      </c>
      <c r="C276" s="6"/>
      <c r="D276" s="7">
        <f t="shared" ref="D276:F277" si="50">D277</f>
        <v>3388927.32</v>
      </c>
      <c r="E276" s="7">
        <f t="shared" si="50"/>
        <v>3388927.32</v>
      </c>
      <c r="F276" s="7">
        <f t="shared" si="50"/>
        <v>3388927.32</v>
      </c>
    </row>
    <row r="277" spans="1:6" ht="31.5" x14ac:dyDescent="0.25">
      <c r="A277" s="1" t="s">
        <v>269</v>
      </c>
      <c r="B277" s="2">
        <v>910380103</v>
      </c>
      <c r="C277" s="3">
        <v>200</v>
      </c>
      <c r="D277" s="8">
        <f t="shared" si="50"/>
        <v>3388927.32</v>
      </c>
      <c r="E277" s="8">
        <f t="shared" si="50"/>
        <v>3388927.32</v>
      </c>
      <c r="F277" s="8">
        <f t="shared" si="50"/>
        <v>3388927.32</v>
      </c>
    </row>
    <row r="278" spans="1:6" ht="31.5" x14ac:dyDescent="0.25">
      <c r="A278" s="1" t="s">
        <v>270</v>
      </c>
      <c r="B278" s="2">
        <v>910380103</v>
      </c>
      <c r="C278" s="3">
        <v>240</v>
      </c>
      <c r="D278" s="8">
        <v>3388927.32</v>
      </c>
      <c r="E278" s="8">
        <v>3388927.32</v>
      </c>
      <c r="F278" s="8">
        <v>3388927.32</v>
      </c>
    </row>
    <row r="279" spans="1:6" s="9" customFormat="1" ht="31.5" x14ac:dyDescent="0.25">
      <c r="A279" s="4" t="s">
        <v>401</v>
      </c>
      <c r="B279" s="5">
        <v>920000000</v>
      </c>
      <c r="C279" s="6"/>
      <c r="D279" s="7">
        <f>D280</f>
        <v>15194762.59</v>
      </c>
      <c r="E279" s="7">
        <f t="shared" ref="E279:F280" si="51">E280</f>
        <v>0</v>
      </c>
      <c r="F279" s="7">
        <f t="shared" si="51"/>
        <v>0</v>
      </c>
    </row>
    <row r="280" spans="1:6" s="9" customFormat="1" x14ac:dyDescent="0.25">
      <c r="A280" s="4" t="s">
        <v>402</v>
      </c>
      <c r="B280" s="5">
        <v>920084570</v>
      </c>
      <c r="C280" s="6"/>
      <c r="D280" s="7">
        <f>D281</f>
        <v>15194762.59</v>
      </c>
      <c r="E280" s="7">
        <f t="shared" si="51"/>
        <v>0</v>
      </c>
      <c r="F280" s="7">
        <f t="shared" si="51"/>
        <v>0</v>
      </c>
    </row>
    <row r="281" spans="1:6" ht="31.5" x14ac:dyDescent="0.25">
      <c r="A281" s="1" t="s">
        <v>269</v>
      </c>
      <c r="B281" s="2">
        <v>920084570</v>
      </c>
      <c r="C281" s="3">
        <v>200</v>
      </c>
      <c r="D281" s="8">
        <f>D282</f>
        <v>15194762.59</v>
      </c>
      <c r="E281" s="8">
        <f t="shared" ref="E281:F281" si="52">E282</f>
        <v>0</v>
      </c>
      <c r="F281" s="8">
        <f t="shared" si="52"/>
        <v>0</v>
      </c>
    </row>
    <row r="282" spans="1:6" ht="31.5" x14ac:dyDescent="0.25">
      <c r="A282" s="1" t="s">
        <v>270</v>
      </c>
      <c r="B282" s="2">
        <v>920084570</v>
      </c>
      <c r="C282" s="3">
        <v>240</v>
      </c>
      <c r="D282" s="8">
        <v>15194762.59</v>
      </c>
      <c r="E282" s="8">
        <v>0</v>
      </c>
      <c r="F282" s="8">
        <v>0</v>
      </c>
    </row>
    <row r="283" spans="1:6" ht="47.25" x14ac:dyDescent="0.25">
      <c r="A283" s="4" t="s">
        <v>252</v>
      </c>
      <c r="B283" s="5" t="s">
        <v>22</v>
      </c>
      <c r="C283" s="6"/>
      <c r="D283" s="7">
        <f>D284</f>
        <v>220000</v>
      </c>
      <c r="E283" s="7">
        <f t="shared" ref="E283:F283" si="53">E284</f>
        <v>55000</v>
      </c>
      <c r="F283" s="7">
        <f t="shared" si="53"/>
        <v>55000</v>
      </c>
    </row>
    <row r="284" spans="1:6" s="9" customFormat="1" ht="63" x14ac:dyDescent="0.25">
      <c r="A284" s="4" t="s">
        <v>262</v>
      </c>
      <c r="B284" s="5" t="s">
        <v>23</v>
      </c>
      <c r="C284" s="6"/>
      <c r="D284" s="7">
        <f>D285</f>
        <v>220000</v>
      </c>
      <c r="E284" s="7">
        <f>E285</f>
        <v>55000</v>
      </c>
      <c r="F284" s="7">
        <f>F285</f>
        <v>55000</v>
      </c>
    </row>
    <row r="285" spans="1:6" ht="31.5" x14ac:dyDescent="0.25">
      <c r="A285" s="1" t="s">
        <v>269</v>
      </c>
      <c r="B285" s="2" t="s">
        <v>23</v>
      </c>
      <c r="C285" s="3">
        <v>200</v>
      </c>
      <c r="D285" s="8">
        <f t="shared" ref="D285:F285" si="54">D286</f>
        <v>220000</v>
      </c>
      <c r="E285" s="8">
        <f t="shared" si="54"/>
        <v>55000</v>
      </c>
      <c r="F285" s="8">
        <f t="shared" si="54"/>
        <v>55000</v>
      </c>
    </row>
    <row r="286" spans="1:6" ht="31.5" x14ac:dyDescent="0.25">
      <c r="A286" s="1" t="s">
        <v>270</v>
      </c>
      <c r="B286" s="2" t="s">
        <v>23</v>
      </c>
      <c r="C286" s="3">
        <v>240</v>
      </c>
      <c r="D286" s="8">
        <f>120000+100000</f>
        <v>220000</v>
      </c>
      <c r="E286" s="8">
        <f>30000+25000</f>
        <v>55000</v>
      </c>
      <c r="F286" s="8">
        <f>30000+25000</f>
        <v>55000</v>
      </c>
    </row>
    <row r="287" spans="1:6" ht="47.25" x14ac:dyDescent="0.25">
      <c r="A287" s="4" t="s">
        <v>244</v>
      </c>
      <c r="B287" s="5" t="s">
        <v>24</v>
      </c>
      <c r="C287" s="6"/>
      <c r="D287" s="7">
        <f>D288+D291+D294+D297+D300+D303+D306</f>
        <v>6807000</v>
      </c>
      <c r="E287" s="7">
        <f t="shared" ref="E287:F287" si="55">E288+E291+E294+E297+E300+E303+E306</f>
        <v>4294500</v>
      </c>
      <c r="F287" s="7">
        <f t="shared" si="55"/>
        <v>4294500</v>
      </c>
    </row>
    <row r="288" spans="1:6" s="9" customFormat="1" x14ac:dyDescent="0.25">
      <c r="A288" s="4" t="s">
        <v>148</v>
      </c>
      <c r="B288" s="5" t="s">
        <v>25</v>
      </c>
      <c r="C288" s="6"/>
      <c r="D288" s="7">
        <f t="shared" ref="D288:F289" si="56">D289</f>
        <v>270000</v>
      </c>
      <c r="E288" s="7">
        <f t="shared" si="56"/>
        <v>350000</v>
      </c>
      <c r="F288" s="7">
        <f t="shared" si="56"/>
        <v>350000</v>
      </c>
    </row>
    <row r="289" spans="1:6" ht="31.5" x14ac:dyDescent="0.25">
      <c r="A289" s="1" t="s">
        <v>269</v>
      </c>
      <c r="B289" s="2" t="s">
        <v>25</v>
      </c>
      <c r="C289" s="3">
        <v>200</v>
      </c>
      <c r="D289" s="8">
        <f t="shared" si="56"/>
        <v>270000</v>
      </c>
      <c r="E289" s="8">
        <f t="shared" si="56"/>
        <v>350000</v>
      </c>
      <c r="F289" s="8">
        <f t="shared" si="56"/>
        <v>350000</v>
      </c>
    </row>
    <row r="290" spans="1:6" ht="31.5" x14ac:dyDescent="0.25">
      <c r="A290" s="1" t="s">
        <v>270</v>
      </c>
      <c r="B290" s="2" t="s">
        <v>25</v>
      </c>
      <c r="C290" s="3">
        <v>240</v>
      </c>
      <c r="D290" s="8">
        <f>160000+50000+50000+10000</f>
        <v>270000</v>
      </c>
      <c r="E290" s="8">
        <v>350000</v>
      </c>
      <c r="F290" s="8">
        <v>350000</v>
      </c>
    </row>
    <row r="291" spans="1:6" s="9" customFormat="1" x14ac:dyDescent="0.25">
      <c r="A291" s="4" t="s">
        <v>155</v>
      </c>
      <c r="B291" s="5" t="s">
        <v>26</v>
      </c>
      <c r="C291" s="6"/>
      <c r="D291" s="7">
        <f t="shared" ref="D291:F292" si="57">D292</f>
        <v>3723000</v>
      </c>
      <c r="E291" s="7">
        <f t="shared" si="57"/>
        <v>3723000</v>
      </c>
      <c r="F291" s="7">
        <f t="shared" si="57"/>
        <v>3723000</v>
      </c>
    </row>
    <row r="292" spans="1:6" ht="31.5" x14ac:dyDescent="0.25">
      <c r="A292" s="1" t="s">
        <v>269</v>
      </c>
      <c r="B292" s="2" t="s">
        <v>26</v>
      </c>
      <c r="C292" s="3">
        <v>200</v>
      </c>
      <c r="D292" s="8">
        <f t="shared" si="57"/>
        <v>3723000</v>
      </c>
      <c r="E292" s="8">
        <f t="shared" si="57"/>
        <v>3723000</v>
      </c>
      <c r="F292" s="8">
        <f t="shared" si="57"/>
        <v>3723000</v>
      </c>
    </row>
    <row r="293" spans="1:6" ht="30.6" customHeight="1" x14ac:dyDescent="0.25">
      <c r="A293" s="1" t="s">
        <v>270</v>
      </c>
      <c r="B293" s="2" t="s">
        <v>26</v>
      </c>
      <c r="C293" s="3">
        <v>240</v>
      </c>
      <c r="D293" s="8">
        <v>3723000</v>
      </c>
      <c r="E293" s="8">
        <v>3723000</v>
      </c>
      <c r="F293" s="8">
        <v>3723000</v>
      </c>
    </row>
    <row r="294" spans="1:6" s="9" customFormat="1" ht="18.95" customHeight="1" x14ac:dyDescent="0.25">
      <c r="A294" s="4" t="s">
        <v>376</v>
      </c>
      <c r="B294" s="5">
        <v>1200082820</v>
      </c>
      <c r="C294" s="6"/>
      <c r="D294" s="7">
        <f>D295</f>
        <v>60000</v>
      </c>
      <c r="E294" s="7">
        <f t="shared" ref="E294:F295" si="58">E295</f>
        <v>0</v>
      </c>
      <c r="F294" s="7">
        <f t="shared" si="58"/>
        <v>0</v>
      </c>
    </row>
    <row r="295" spans="1:6" ht="35.450000000000003" customHeight="1" x14ac:dyDescent="0.25">
      <c r="A295" s="1" t="s">
        <v>269</v>
      </c>
      <c r="B295" s="2">
        <v>1200082820</v>
      </c>
      <c r="C295" s="3">
        <v>200</v>
      </c>
      <c r="D295" s="8">
        <f>D296</f>
        <v>60000</v>
      </c>
      <c r="E295" s="8">
        <f t="shared" si="58"/>
        <v>0</v>
      </c>
      <c r="F295" s="8">
        <f t="shared" si="58"/>
        <v>0</v>
      </c>
    </row>
    <row r="296" spans="1:6" ht="35.450000000000003" customHeight="1" x14ac:dyDescent="0.25">
      <c r="A296" s="1" t="s">
        <v>270</v>
      </c>
      <c r="B296" s="2">
        <v>1200082820</v>
      </c>
      <c r="C296" s="3">
        <v>240</v>
      </c>
      <c r="D296" s="8">
        <f>15000+45000</f>
        <v>60000</v>
      </c>
      <c r="E296" s="8">
        <v>0</v>
      </c>
      <c r="F296" s="8">
        <v>0</v>
      </c>
    </row>
    <row r="297" spans="1:6" s="9" customFormat="1" ht="18.95" customHeight="1" x14ac:dyDescent="0.25">
      <c r="A297" s="4" t="s">
        <v>377</v>
      </c>
      <c r="B297" s="5">
        <v>1200082830</v>
      </c>
      <c r="C297" s="6"/>
      <c r="D297" s="7">
        <f>D298</f>
        <v>25000</v>
      </c>
      <c r="E297" s="7">
        <f t="shared" ref="E297:E298" si="59">E298</f>
        <v>0</v>
      </c>
      <c r="F297" s="7">
        <f t="shared" ref="F297:F298" si="60">F298</f>
        <v>0</v>
      </c>
    </row>
    <row r="298" spans="1:6" ht="35.450000000000003" customHeight="1" x14ac:dyDescent="0.25">
      <c r="A298" s="1" t="s">
        <v>269</v>
      </c>
      <c r="B298" s="2">
        <v>1200082830</v>
      </c>
      <c r="C298" s="3">
        <v>200</v>
      </c>
      <c r="D298" s="8">
        <f>D299</f>
        <v>25000</v>
      </c>
      <c r="E298" s="8">
        <f t="shared" si="59"/>
        <v>0</v>
      </c>
      <c r="F298" s="8">
        <f t="shared" si="60"/>
        <v>0</v>
      </c>
    </row>
    <row r="299" spans="1:6" ht="35.450000000000003" customHeight="1" x14ac:dyDescent="0.25">
      <c r="A299" s="1" t="s">
        <v>270</v>
      </c>
      <c r="B299" s="2">
        <v>1200082830</v>
      </c>
      <c r="C299" s="3">
        <v>240</v>
      </c>
      <c r="D299" s="8">
        <v>25000</v>
      </c>
      <c r="E299" s="8">
        <v>0</v>
      </c>
      <c r="F299" s="8">
        <v>0</v>
      </c>
    </row>
    <row r="300" spans="1:6" s="9" customFormat="1" x14ac:dyDescent="0.25">
      <c r="A300" s="4" t="s">
        <v>144</v>
      </c>
      <c r="B300" s="5" t="s">
        <v>27</v>
      </c>
      <c r="C300" s="6"/>
      <c r="D300" s="7">
        <f t="shared" ref="D300:F301" si="61">D301</f>
        <v>295000</v>
      </c>
      <c r="E300" s="7">
        <f t="shared" si="61"/>
        <v>0</v>
      </c>
      <c r="F300" s="7">
        <f t="shared" si="61"/>
        <v>0</v>
      </c>
    </row>
    <row r="301" spans="1:6" ht="31.5" x14ac:dyDescent="0.25">
      <c r="A301" s="1" t="s">
        <v>269</v>
      </c>
      <c r="B301" s="2" t="s">
        <v>27</v>
      </c>
      <c r="C301" s="3">
        <v>200</v>
      </c>
      <c r="D301" s="8">
        <f t="shared" si="61"/>
        <v>295000</v>
      </c>
      <c r="E301" s="8">
        <f t="shared" si="61"/>
        <v>0</v>
      </c>
      <c r="F301" s="8">
        <f t="shared" si="61"/>
        <v>0</v>
      </c>
    </row>
    <row r="302" spans="1:6" ht="31.5" x14ac:dyDescent="0.25">
      <c r="A302" s="1" t="s">
        <v>270</v>
      </c>
      <c r="B302" s="2" t="s">
        <v>27</v>
      </c>
      <c r="C302" s="3">
        <v>240</v>
      </c>
      <c r="D302" s="8">
        <f>70000+75000+75000+75000</f>
        <v>295000</v>
      </c>
      <c r="E302" s="8">
        <v>0</v>
      </c>
      <c r="F302" s="8">
        <v>0</v>
      </c>
    </row>
    <row r="303" spans="1:6" s="9" customFormat="1" x14ac:dyDescent="0.25">
      <c r="A303" s="4" t="s">
        <v>150</v>
      </c>
      <c r="B303" s="5" t="s">
        <v>28</v>
      </c>
      <c r="C303" s="6"/>
      <c r="D303" s="7">
        <f t="shared" ref="D303:F304" si="62">D304</f>
        <v>1334000</v>
      </c>
      <c r="E303" s="7">
        <f t="shared" si="62"/>
        <v>134000</v>
      </c>
      <c r="F303" s="7">
        <f t="shared" si="62"/>
        <v>134000</v>
      </c>
    </row>
    <row r="304" spans="1:6" ht="31.5" x14ac:dyDescent="0.25">
      <c r="A304" s="1" t="s">
        <v>269</v>
      </c>
      <c r="B304" s="2" t="s">
        <v>28</v>
      </c>
      <c r="C304" s="3">
        <v>200</v>
      </c>
      <c r="D304" s="8">
        <f t="shared" si="62"/>
        <v>1334000</v>
      </c>
      <c r="E304" s="8">
        <f t="shared" si="62"/>
        <v>134000</v>
      </c>
      <c r="F304" s="8">
        <f t="shared" si="62"/>
        <v>134000</v>
      </c>
    </row>
    <row r="305" spans="1:6" ht="31.5" x14ac:dyDescent="0.25">
      <c r="A305" s="1" t="s">
        <v>270</v>
      </c>
      <c r="B305" s="2" t="s">
        <v>28</v>
      </c>
      <c r="C305" s="3">
        <v>240</v>
      </c>
      <c r="D305" s="8">
        <v>1334000</v>
      </c>
      <c r="E305" s="8">
        <v>134000</v>
      </c>
      <c r="F305" s="8">
        <v>134000</v>
      </c>
    </row>
    <row r="306" spans="1:6" s="9" customFormat="1" ht="19.350000000000001" customHeight="1" x14ac:dyDescent="0.25">
      <c r="A306" s="4" t="s">
        <v>178</v>
      </c>
      <c r="B306" s="5" t="s">
        <v>29</v>
      </c>
      <c r="C306" s="6"/>
      <c r="D306" s="7">
        <f t="shared" ref="D306:F307" si="63">D307</f>
        <v>1100000</v>
      </c>
      <c r="E306" s="7">
        <f t="shared" si="63"/>
        <v>87500</v>
      </c>
      <c r="F306" s="7">
        <f t="shared" si="63"/>
        <v>87500</v>
      </c>
    </row>
    <row r="307" spans="1:6" ht="31.5" x14ac:dyDescent="0.25">
      <c r="A307" s="1" t="s">
        <v>269</v>
      </c>
      <c r="B307" s="2" t="s">
        <v>29</v>
      </c>
      <c r="C307" s="3">
        <v>200</v>
      </c>
      <c r="D307" s="8">
        <f t="shared" si="63"/>
        <v>1100000</v>
      </c>
      <c r="E307" s="8">
        <f t="shared" si="63"/>
        <v>87500</v>
      </c>
      <c r="F307" s="8">
        <f t="shared" si="63"/>
        <v>87500</v>
      </c>
    </row>
    <row r="308" spans="1:6" ht="31.5" x14ac:dyDescent="0.25">
      <c r="A308" s="1" t="s">
        <v>270</v>
      </c>
      <c r="B308" s="2" t="s">
        <v>29</v>
      </c>
      <c r="C308" s="3">
        <v>240</v>
      </c>
      <c r="D308" s="8">
        <v>1100000</v>
      </c>
      <c r="E308" s="8">
        <v>87500</v>
      </c>
      <c r="F308" s="8">
        <v>87500</v>
      </c>
    </row>
    <row r="309" spans="1:6" ht="45.95" customHeight="1" x14ac:dyDescent="0.25">
      <c r="A309" s="4" t="s">
        <v>234</v>
      </c>
      <c r="B309" s="5" t="s">
        <v>30</v>
      </c>
      <c r="C309" s="6"/>
      <c r="D309" s="7">
        <f>D313+D316+D319</f>
        <v>12189168.76</v>
      </c>
      <c r="E309" s="7">
        <f t="shared" ref="E309:F309" si="64">E313+E316+E319</f>
        <v>12279500</v>
      </c>
      <c r="F309" s="7">
        <f t="shared" si="64"/>
        <v>12769500</v>
      </c>
    </row>
    <row r="310" spans="1:6" s="9" customFormat="1" hidden="1" x14ac:dyDescent="0.25">
      <c r="A310" s="4" t="s">
        <v>142</v>
      </c>
      <c r="B310" s="5" t="s">
        <v>31</v>
      </c>
      <c r="C310" s="6"/>
      <c r="D310" s="7">
        <f t="shared" ref="D310:F311" si="65">D311</f>
        <v>0</v>
      </c>
      <c r="E310" s="7">
        <f t="shared" si="65"/>
        <v>0</v>
      </c>
      <c r="F310" s="7">
        <f t="shared" si="65"/>
        <v>0</v>
      </c>
    </row>
    <row r="311" spans="1:6" ht="31.5" hidden="1" x14ac:dyDescent="0.25">
      <c r="A311" s="1" t="s">
        <v>269</v>
      </c>
      <c r="B311" s="2" t="s">
        <v>31</v>
      </c>
      <c r="C311" s="3">
        <v>200</v>
      </c>
      <c r="D311" s="8">
        <f t="shared" si="65"/>
        <v>0</v>
      </c>
      <c r="E311" s="8">
        <f t="shared" si="65"/>
        <v>0</v>
      </c>
      <c r="F311" s="8">
        <f t="shared" si="65"/>
        <v>0</v>
      </c>
    </row>
    <row r="312" spans="1:6" ht="31.5" hidden="1" x14ac:dyDescent="0.25">
      <c r="A312" s="1" t="s">
        <v>270</v>
      </c>
      <c r="B312" s="2" t="s">
        <v>31</v>
      </c>
      <c r="C312" s="3">
        <v>240</v>
      </c>
      <c r="D312" s="8">
        <v>0</v>
      </c>
      <c r="E312" s="8">
        <v>0</v>
      </c>
      <c r="F312" s="8">
        <v>0</v>
      </c>
    </row>
    <row r="313" spans="1:6" s="9" customFormat="1" ht="31.15" customHeight="1" x14ac:dyDescent="0.25">
      <c r="A313" s="4" t="s">
        <v>325</v>
      </c>
      <c r="B313" s="5">
        <v>1300082320</v>
      </c>
      <c r="C313" s="6"/>
      <c r="D313" s="7">
        <f t="shared" ref="D313:F314" si="66">D314</f>
        <v>509168.76</v>
      </c>
      <c r="E313" s="7">
        <f t="shared" si="66"/>
        <v>0</v>
      </c>
      <c r="F313" s="7">
        <f t="shared" si="66"/>
        <v>0</v>
      </c>
    </row>
    <row r="314" spans="1:6" ht="31.5" x14ac:dyDescent="0.25">
      <c r="A314" s="1" t="s">
        <v>269</v>
      </c>
      <c r="B314" s="2">
        <v>1300082320</v>
      </c>
      <c r="C314" s="3">
        <v>200</v>
      </c>
      <c r="D314" s="8">
        <f t="shared" si="66"/>
        <v>509168.76</v>
      </c>
      <c r="E314" s="8">
        <f t="shared" si="66"/>
        <v>0</v>
      </c>
      <c r="F314" s="8">
        <f t="shared" si="66"/>
        <v>0</v>
      </c>
    </row>
    <row r="315" spans="1:6" ht="31.5" x14ac:dyDescent="0.25">
      <c r="A315" s="1" t="s">
        <v>270</v>
      </c>
      <c r="B315" s="2">
        <v>1300082320</v>
      </c>
      <c r="C315" s="3">
        <v>240</v>
      </c>
      <c r="D315" s="8">
        <v>509168.76</v>
      </c>
      <c r="E315" s="8">
        <v>0</v>
      </c>
      <c r="F315" s="8">
        <v>0</v>
      </c>
    </row>
    <row r="316" spans="1:6" s="9" customFormat="1" x14ac:dyDescent="0.25">
      <c r="A316" s="4" t="s">
        <v>302</v>
      </c>
      <c r="B316" s="5">
        <v>1300082570</v>
      </c>
      <c r="C316" s="6"/>
      <c r="D316" s="7">
        <f t="shared" ref="D316:D317" si="67">D317</f>
        <v>0</v>
      </c>
      <c r="E316" s="7">
        <f t="shared" ref="E316:E317" si="68">E317</f>
        <v>127500</v>
      </c>
      <c r="F316" s="7">
        <f t="shared" ref="F316:F317" si="69">F317</f>
        <v>127500</v>
      </c>
    </row>
    <row r="317" spans="1:6" ht="31.5" x14ac:dyDescent="0.25">
      <c r="A317" s="1" t="s">
        <v>269</v>
      </c>
      <c r="B317" s="2">
        <v>1300082570</v>
      </c>
      <c r="C317" s="3">
        <v>200</v>
      </c>
      <c r="D317" s="8">
        <f t="shared" si="67"/>
        <v>0</v>
      </c>
      <c r="E317" s="8">
        <f t="shared" si="68"/>
        <v>127500</v>
      </c>
      <c r="F317" s="8">
        <f t="shared" si="69"/>
        <v>127500</v>
      </c>
    </row>
    <row r="318" spans="1:6" ht="31.5" x14ac:dyDescent="0.25">
      <c r="A318" s="1" t="s">
        <v>270</v>
      </c>
      <c r="B318" s="2">
        <v>1300082570</v>
      </c>
      <c r="C318" s="3">
        <v>240</v>
      </c>
      <c r="D318" s="8">
        <v>0</v>
      </c>
      <c r="E318" s="8">
        <v>127500</v>
      </c>
      <c r="F318" s="8">
        <v>127500</v>
      </c>
    </row>
    <row r="319" spans="1:6" s="9" customFormat="1" ht="62.1" customHeight="1" x14ac:dyDescent="0.25">
      <c r="A319" s="4" t="s">
        <v>263</v>
      </c>
      <c r="B319" s="5" t="s">
        <v>32</v>
      </c>
      <c r="C319" s="6"/>
      <c r="D319" s="7">
        <f>D320+D322</f>
        <v>11680000</v>
      </c>
      <c r="E319" s="7">
        <f t="shared" ref="D319:F320" si="70">E320</f>
        <v>12152000</v>
      </c>
      <c r="F319" s="7">
        <f t="shared" si="70"/>
        <v>12642000</v>
      </c>
    </row>
    <row r="320" spans="1:6" ht="31.5" x14ac:dyDescent="0.25">
      <c r="A320" s="1" t="s">
        <v>269</v>
      </c>
      <c r="B320" s="2" t="s">
        <v>32</v>
      </c>
      <c r="C320" s="3">
        <v>200</v>
      </c>
      <c r="D320" s="8">
        <f t="shared" si="70"/>
        <v>11528356</v>
      </c>
      <c r="E320" s="8">
        <f t="shared" si="70"/>
        <v>12152000</v>
      </c>
      <c r="F320" s="8">
        <f t="shared" si="70"/>
        <v>12642000</v>
      </c>
    </row>
    <row r="321" spans="1:6" ht="31.5" x14ac:dyDescent="0.25">
      <c r="A321" s="1" t="s">
        <v>270</v>
      </c>
      <c r="B321" s="2" t="s">
        <v>32</v>
      </c>
      <c r="C321" s="3">
        <v>240</v>
      </c>
      <c r="D321" s="8">
        <f>3200000+2000000+2780000+3548356</f>
        <v>11528356</v>
      </c>
      <c r="E321" s="8">
        <f>3328000+2080000+2894000+3850000</f>
        <v>12152000</v>
      </c>
      <c r="F321" s="8">
        <f>3460000+2163000+3015000+4004000</f>
        <v>12642000</v>
      </c>
    </row>
    <row r="322" spans="1:6" x14ac:dyDescent="0.25">
      <c r="A322" s="1" t="s">
        <v>281</v>
      </c>
      <c r="B322" s="2" t="s">
        <v>32</v>
      </c>
      <c r="C322" s="3">
        <v>800</v>
      </c>
      <c r="D322" s="8">
        <f>D323</f>
        <v>151644</v>
      </c>
      <c r="E322" s="8">
        <f t="shared" ref="E322:F322" si="71">E323</f>
        <v>0</v>
      </c>
      <c r="F322" s="8">
        <f t="shared" si="71"/>
        <v>0</v>
      </c>
    </row>
    <row r="323" spans="1:6" x14ac:dyDescent="0.25">
      <c r="A323" s="1" t="s">
        <v>300</v>
      </c>
      <c r="B323" s="2" t="s">
        <v>32</v>
      </c>
      <c r="C323" s="3">
        <v>830</v>
      </c>
      <c r="D323" s="8">
        <v>151644</v>
      </c>
      <c r="E323" s="8">
        <v>0</v>
      </c>
      <c r="F323" s="8">
        <v>0</v>
      </c>
    </row>
    <row r="324" spans="1:6" ht="47.25" x14ac:dyDescent="0.25">
      <c r="A324" s="4" t="s">
        <v>235</v>
      </c>
      <c r="B324" s="5" t="s">
        <v>33</v>
      </c>
      <c r="C324" s="6"/>
      <c r="D324" s="7">
        <f>D325+D335+D338+D341+D344+D347+D350+D332</f>
        <v>14853257.050000001</v>
      </c>
      <c r="E324" s="7">
        <f>E325+E335+E338+E341+E344+E347+E350</f>
        <v>13092902.5</v>
      </c>
      <c r="F324" s="7">
        <f>F325+F335+F338+F341+F344+F347+F350</f>
        <v>13569046.6</v>
      </c>
    </row>
    <row r="325" spans="1:6" ht="31.5" x14ac:dyDescent="0.25">
      <c r="A325" s="4" t="s">
        <v>284</v>
      </c>
      <c r="B325" s="5" t="s">
        <v>34</v>
      </c>
      <c r="C325" s="6"/>
      <c r="D325" s="7">
        <f>D326+D328+D330</f>
        <v>12921257.050000001</v>
      </c>
      <c r="E325" s="7">
        <f>E326+E328+E330</f>
        <v>12917902.5</v>
      </c>
      <c r="F325" s="7">
        <f>F326+F328+F330</f>
        <v>13394046.6</v>
      </c>
    </row>
    <row r="326" spans="1:6" ht="48.75" customHeight="1" x14ac:dyDescent="0.25">
      <c r="A326" s="1" t="s">
        <v>267</v>
      </c>
      <c r="B326" s="2" t="s">
        <v>34</v>
      </c>
      <c r="C326" s="3">
        <v>100</v>
      </c>
      <c r="D326" s="8">
        <f>D327</f>
        <v>11988462.050000001</v>
      </c>
      <c r="E326" s="8">
        <f>E327</f>
        <v>12107560.5</v>
      </c>
      <c r="F326" s="8">
        <f>F327</f>
        <v>12584049.6</v>
      </c>
    </row>
    <row r="327" spans="1:6" ht="19.350000000000001" customHeight="1" x14ac:dyDescent="0.25">
      <c r="A327" s="1" t="s">
        <v>268</v>
      </c>
      <c r="B327" s="2" t="s">
        <v>34</v>
      </c>
      <c r="C327" s="3" t="s">
        <v>285</v>
      </c>
      <c r="D327" s="8">
        <v>11988462.050000001</v>
      </c>
      <c r="E327" s="8">
        <v>12107560.5</v>
      </c>
      <c r="F327" s="8">
        <v>12584049.6</v>
      </c>
    </row>
    <row r="328" spans="1:6" ht="31.5" x14ac:dyDescent="0.25">
      <c r="A328" s="1" t="s">
        <v>269</v>
      </c>
      <c r="B328" s="2" t="s">
        <v>34</v>
      </c>
      <c r="C328" s="3">
        <v>200</v>
      </c>
      <c r="D328" s="8">
        <f>D329</f>
        <v>931795</v>
      </c>
      <c r="E328" s="8">
        <f>E329</f>
        <v>809342</v>
      </c>
      <c r="F328" s="8">
        <f>F329</f>
        <v>808997</v>
      </c>
    </row>
    <row r="329" spans="1:6" ht="31.5" x14ac:dyDescent="0.25">
      <c r="A329" s="1" t="s">
        <v>270</v>
      </c>
      <c r="B329" s="2" t="s">
        <v>34</v>
      </c>
      <c r="C329" s="3">
        <v>240</v>
      </c>
      <c r="D329" s="8">
        <v>931795</v>
      </c>
      <c r="E329" s="8">
        <v>809342</v>
      </c>
      <c r="F329" s="8">
        <v>808997</v>
      </c>
    </row>
    <row r="330" spans="1:6" x14ac:dyDescent="0.25">
      <c r="A330" s="1" t="s">
        <v>281</v>
      </c>
      <c r="B330" s="2" t="s">
        <v>34</v>
      </c>
      <c r="C330" s="3">
        <v>800</v>
      </c>
      <c r="D330" s="8">
        <f>D331</f>
        <v>1000</v>
      </c>
      <c r="E330" s="8">
        <f>E331</f>
        <v>1000</v>
      </c>
      <c r="F330" s="8">
        <f>F331</f>
        <v>1000</v>
      </c>
    </row>
    <row r="331" spans="1:6" x14ac:dyDescent="0.25">
      <c r="A331" s="1" t="s">
        <v>283</v>
      </c>
      <c r="B331" s="2" t="s">
        <v>34</v>
      </c>
      <c r="C331" s="3">
        <v>850</v>
      </c>
      <c r="D331" s="8">
        <v>1000</v>
      </c>
      <c r="E331" s="8">
        <v>1000</v>
      </c>
      <c r="F331" s="8">
        <v>1000</v>
      </c>
    </row>
    <row r="332" spans="1:6" s="9" customFormat="1" ht="45.95" customHeight="1" x14ac:dyDescent="0.25">
      <c r="A332" s="4" t="s">
        <v>356</v>
      </c>
      <c r="B332" s="5" t="s">
        <v>353</v>
      </c>
      <c r="C332" s="6"/>
      <c r="D332" s="7">
        <f t="shared" ref="D332:F333" si="72">D333</f>
        <v>1400000</v>
      </c>
      <c r="E332" s="7">
        <f t="shared" si="72"/>
        <v>0</v>
      </c>
      <c r="F332" s="7">
        <f t="shared" si="72"/>
        <v>0</v>
      </c>
    </row>
    <row r="333" spans="1:6" ht="31.5" x14ac:dyDescent="0.25">
      <c r="A333" s="1" t="s">
        <v>269</v>
      </c>
      <c r="B333" s="2" t="s">
        <v>353</v>
      </c>
      <c r="C333" s="3">
        <v>200</v>
      </c>
      <c r="D333" s="8">
        <f t="shared" si="72"/>
        <v>1400000</v>
      </c>
      <c r="E333" s="8">
        <f t="shared" si="72"/>
        <v>0</v>
      </c>
      <c r="F333" s="8">
        <f t="shared" si="72"/>
        <v>0</v>
      </c>
    </row>
    <row r="334" spans="1:6" ht="31.5" x14ac:dyDescent="0.25">
      <c r="A334" s="1" t="s">
        <v>270</v>
      </c>
      <c r="B334" s="2" t="s">
        <v>353</v>
      </c>
      <c r="C334" s="3">
        <v>240</v>
      </c>
      <c r="D334" s="8">
        <v>1400000</v>
      </c>
      <c r="E334" s="8">
        <v>0</v>
      </c>
      <c r="F334" s="8">
        <v>0</v>
      </c>
    </row>
    <row r="335" spans="1:6" s="9" customFormat="1" x14ac:dyDescent="0.25">
      <c r="A335" s="4" t="s">
        <v>153</v>
      </c>
      <c r="B335" s="5" t="s">
        <v>35</v>
      </c>
      <c r="C335" s="6"/>
      <c r="D335" s="7">
        <f t="shared" ref="D335:F336" si="73">D336</f>
        <v>0</v>
      </c>
      <c r="E335" s="7">
        <f t="shared" si="73"/>
        <v>42000</v>
      </c>
      <c r="F335" s="7">
        <f t="shared" si="73"/>
        <v>42000</v>
      </c>
    </row>
    <row r="336" spans="1:6" ht="31.5" x14ac:dyDescent="0.25">
      <c r="A336" s="1" t="s">
        <v>269</v>
      </c>
      <c r="B336" s="2" t="s">
        <v>35</v>
      </c>
      <c r="C336" s="3">
        <v>200</v>
      </c>
      <c r="D336" s="8">
        <f t="shared" si="73"/>
        <v>0</v>
      </c>
      <c r="E336" s="8">
        <f t="shared" si="73"/>
        <v>42000</v>
      </c>
      <c r="F336" s="8">
        <f t="shared" si="73"/>
        <v>42000</v>
      </c>
    </row>
    <row r="337" spans="1:6" ht="31.5" x14ac:dyDescent="0.25">
      <c r="A337" s="1" t="s">
        <v>270</v>
      </c>
      <c r="B337" s="2" t="s">
        <v>35</v>
      </c>
      <c r="C337" s="3">
        <v>240</v>
      </c>
      <c r="D337" s="8">
        <v>0</v>
      </c>
      <c r="E337" s="8">
        <v>42000</v>
      </c>
      <c r="F337" s="8">
        <v>42000</v>
      </c>
    </row>
    <row r="338" spans="1:6" s="9" customFormat="1" ht="31.5" x14ac:dyDescent="0.25">
      <c r="A338" s="4" t="s">
        <v>192</v>
      </c>
      <c r="B338" s="5" t="s">
        <v>36</v>
      </c>
      <c r="C338" s="6"/>
      <c r="D338" s="7">
        <f t="shared" ref="D338:F339" si="74">D339</f>
        <v>144000</v>
      </c>
      <c r="E338" s="7">
        <f t="shared" si="74"/>
        <v>36000</v>
      </c>
      <c r="F338" s="7">
        <f t="shared" si="74"/>
        <v>36000</v>
      </c>
    </row>
    <row r="339" spans="1:6" ht="31.5" x14ac:dyDescent="0.25">
      <c r="A339" s="1" t="s">
        <v>269</v>
      </c>
      <c r="B339" s="2" t="s">
        <v>36</v>
      </c>
      <c r="C339" s="3">
        <v>200</v>
      </c>
      <c r="D339" s="8">
        <f t="shared" si="74"/>
        <v>144000</v>
      </c>
      <c r="E339" s="8">
        <f t="shared" si="74"/>
        <v>36000</v>
      </c>
      <c r="F339" s="8">
        <f t="shared" si="74"/>
        <v>36000</v>
      </c>
    </row>
    <row r="340" spans="1:6" ht="31.5" x14ac:dyDescent="0.25">
      <c r="A340" s="1" t="s">
        <v>270</v>
      </c>
      <c r="B340" s="2" t="s">
        <v>36</v>
      </c>
      <c r="C340" s="3">
        <v>240</v>
      </c>
      <c r="D340" s="8">
        <v>144000</v>
      </c>
      <c r="E340" s="8">
        <v>36000</v>
      </c>
      <c r="F340" s="8">
        <v>36000</v>
      </c>
    </row>
    <row r="341" spans="1:6" s="9" customFormat="1" ht="31.5" x14ac:dyDescent="0.25">
      <c r="A341" s="4" t="s">
        <v>229</v>
      </c>
      <c r="B341" s="5" t="s">
        <v>37</v>
      </c>
      <c r="C341" s="6"/>
      <c r="D341" s="7">
        <f t="shared" ref="D341:F342" si="75">D342</f>
        <v>70000</v>
      </c>
      <c r="E341" s="7">
        <f t="shared" si="75"/>
        <v>17500</v>
      </c>
      <c r="F341" s="7">
        <f t="shared" si="75"/>
        <v>17500</v>
      </c>
    </row>
    <row r="342" spans="1:6" ht="31.5" x14ac:dyDescent="0.25">
      <c r="A342" s="1" t="s">
        <v>269</v>
      </c>
      <c r="B342" s="2" t="s">
        <v>37</v>
      </c>
      <c r="C342" s="3">
        <v>200</v>
      </c>
      <c r="D342" s="8">
        <f t="shared" si="75"/>
        <v>70000</v>
      </c>
      <c r="E342" s="8">
        <f t="shared" si="75"/>
        <v>17500</v>
      </c>
      <c r="F342" s="8">
        <f t="shared" si="75"/>
        <v>17500</v>
      </c>
    </row>
    <row r="343" spans="1:6" ht="31.5" x14ac:dyDescent="0.25">
      <c r="A343" s="1" t="s">
        <v>270</v>
      </c>
      <c r="B343" s="2" t="s">
        <v>37</v>
      </c>
      <c r="C343" s="3">
        <v>240</v>
      </c>
      <c r="D343" s="8">
        <v>70000</v>
      </c>
      <c r="E343" s="8">
        <v>17500</v>
      </c>
      <c r="F343" s="8">
        <v>17500</v>
      </c>
    </row>
    <row r="344" spans="1:6" s="9" customFormat="1" ht="49.35" customHeight="1" x14ac:dyDescent="0.25">
      <c r="A344" s="4" t="s">
        <v>256</v>
      </c>
      <c r="B344" s="5" t="s">
        <v>38</v>
      </c>
      <c r="C344" s="6"/>
      <c r="D344" s="7">
        <f t="shared" ref="D344:F345" si="76">D345</f>
        <v>90000</v>
      </c>
      <c r="E344" s="7">
        <f t="shared" si="76"/>
        <v>22500</v>
      </c>
      <c r="F344" s="7">
        <f t="shared" si="76"/>
        <v>22500</v>
      </c>
    </row>
    <row r="345" spans="1:6" ht="31.5" x14ac:dyDescent="0.25">
      <c r="A345" s="1" t="s">
        <v>269</v>
      </c>
      <c r="B345" s="2" t="s">
        <v>38</v>
      </c>
      <c r="C345" s="3">
        <v>200</v>
      </c>
      <c r="D345" s="8">
        <f t="shared" si="76"/>
        <v>90000</v>
      </c>
      <c r="E345" s="8">
        <f t="shared" si="76"/>
        <v>22500</v>
      </c>
      <c r="F345" s="8">
        <f t="shared" si="76"/>
        <v>22500</v>
      </c>
    </row>
    <row r="346" spans="1:6" ht="31.5" x14ac:dyDescent="0.25">
      <c r="A346" s="1" t="s">
        <v>270</v>
      </c>
      <c r="B346" s="2" t="s">
        <v>38</v>
      </c>
      <c r="C346" s="3">
        <v>240</v>
      </c>
      <c r="D346" s="8">
        <v>90000</v>
      </c>
      <c r="E346" s="8">
        <v>22500</v>
      </c>
      <c r="F346" s="8">
        <v>22500</v>
      </c>
    </row>
    <row r="347" spans="1:6" s="9" customFormat="1" ht="31.5" x14ac:dyDescent="0.25">
      <c r="A347" s="4" t="s">
        <v>208</v>
      </c>
      <c r="B347" s="5" t="s">
        <v>39</v>
      </c>
      <c r="C347" s="6"/>
      <c r="D347" s="7">
        <f t="shared" ref="D347:F348" si="77">D348</f>
        <v>20000</v>
      </c>
      <c r="E347" s="7">
        <f t="shared" si="77"/>
        <v>5000</v>
      </c>
      <c r="F347" s="7">
        <f t="shared" si="77"/>
        <v>5000</v>
      </c>
    </row>
    <row r="348" spans="1:6" ht="31.5" x14ac:dyDescent="0.25">
      <c r="A348" s="1" t="s">
        <v>269</v>
      </c>
      <c r="B348" s="2" t="s">
        <v>39</v>
      </c>
      <c r="C348" s="3">
        <v>200</v>
      </c>
      <c r="D348" s="8">
        <f t="shared" si="77"/>
        <v>20000</v>
      </c>
      <c r="E348" s="8">
        <f t="shared" si="77"/>
        <v>5000</v>
      </c>
      <c r="F348" s="8">
        <f t="shared" si="77"/>
        <v>5000</v>
      </c>
    </row>
    <row r="349" spans="1:6" ht="31.5" x14ac:dyDescent="0.25">
      <c r="A349" s="1" t="s">
        <v>270</v>
      </c>
      <c r="B349" s="2" t="s">
        <v>39</v>
      </c>
      <c r="C349" s="3">
        <v>240</v>
      </c>
      <c r="D349" s="8">
        <v>20000</v>
      </c>
      <c r="E349" s="8">
        <v>5000</v>
      </c>
      <c r="F349" s="8">
        <v>5000</v>
      </c>
    </row>
    <row r="350" spans="1:6" s="9" customFormat="1" ht="62.65" customHeight="1" x14ac:dyDescent="0.25">
      <c r="A350" s="4" t="s">
        <v>303</v>
      </c>
      <c r="B350" s="5" t="s">
        <v>40</v>
      </c>
      <c r="C350" s="6"/>
      <c r="D350" s="7">
        <f t="shared" ref="D350:F351" si="78">D351</f>
        <v>208000</v>
      </c>
      <c r="E350" s="7">
        <f t="shared" si="78"/>
        <v>52000</v>
      </c>
      <c r="F350" s="7">
        <f t="shared" si="78"/>
        <v>52000</v>
      </c>
    </row>
    <row r="351" spans="1:6" ht="31.5" x14ac:dyDescent="0.25">
      <c r="A351" s="1" t="s">
        <v>269</v>
      </c>
      <c r="B351" s="2" t="s">
        <v>40</v>
      </c>
      <c r="C351" s="3">
        <v>200</v>
      </c>
      <c r="D351" s="8">
        <f t="shared" si="78"/>
        <v>208000</v>
      </c>
      <c r="E351" s="8">
        <f t="shared" si="78"/>
        <v>52000</v>
      </c>
      <c r="F351" s="8">
        <f t="shared" si="78"/>
        <v>52000</v>
      </c>
    </row>
    <row r="352" spans="1:6" ht="31.5" x14ac:dyDescent="0.25">
      <c r="A352" s="1" t="s">
        <v>270</v>
      </c>
      <c r="B352" s="2" t="s">
        <v>40</v>
      </c>
      <c r="C352" s="3">
        <v>240</v>
      </c>
      <c r="D352" s="8">
        <v>208000</v>
      </c>
      <c r="E352" s="8">
        <v>52000</v>
      </c>
      <c r="F352" s="8">
        <v>52000</v>
      </c>
    </row>
    <row r="353" spans="1:6" ht="31.5" x14ac:dyDescent="0.25">
      <c r="A353" s="4" t="s">
        <v>223</v>
      </c>
      <c r="B353" s="5" t="s">
        <v>41</v>
      </c>
      <c r="C353" s="6"/>
      <c r="D353" s="31">
        <f>D354+D357+D360+D363+D368+D371+D374</f>
        <v>71575312.150000006</v>
      </c>
      <c r="E353" s="31">
        <f t="shared" ref="E353:F353" si="79">E354+E357+E360+E363+E368+E371+E374</f>
        <v>45483354.390000001</v>
      </c>
      <c r="F353" s="31">
        <f t="shared" si="79"/>
        <v>46308354.390000001</v>
      </c>
    </row>
    <row r="354" spans="1:6" ht="31.5" x14ac:dyDescent="0.25">
      <c r="A354" s="4" t="s">
        <v>189</v>
      </c>
      <c r="B354" s="5">
        <v>1600081720</v>
      </c>
      <c r="C354" s="6"/>
      <c r="D354" s="7">
        <f t="shared" ref="D354:F355" si="80">D355</f>
        <v>0</v>
      </c>
      <c r="E354" s="7">
        <f t="shared" si="80"/>
        <v>20000</v>
      </c>
      <c r="F354" s="7">
        <f t="shared" si="80"/>
        <v>20000</v>
      </c>
    </row>
    <row r="355" spans="1:6" ht="31.5" x14ac:dyDescent="0.25">
      <c r="A355" s="1" t="s">
        <v>269</v>
      </c>
      <c r="B355" s="2" t="s">
        <v>42</v>
      </c>
      <c r="C355" s="3">
        <v>200</v>
      </c>
      <c r="D355" s="8">
        <f t="shared" si="80"/>
        <v>0</v>
      </c>
      <c r="E355" s="8">
        <f t="shared" si="80"/>
        <v>20000</v>
      </c>
      <c r="F355" s="8">
        <f t="shared" si="80"/>
        <v>20000</v>
      </c>
    </row>
    <row r="356" spans="1:6" ht="31.5" x14ac:dyDescent="0.25">
      <c r="A356" s="1" t="s">
        <v>270</v>
      </c>
      <c r="B356" s="2" t="s">
        <v>42</v>
      </c>
      <c r="C356" s="3">
        <v>240</v>
      </c>
      <c r="D356" s="8">
        <v>0</v>
      </c>
      <c r="E356" s="8">
        <v>20000</v>
      </c>
      <c r="F356" s="8">
        <v>20000</v>
      </c>
    </row>
    <row r="357" spans="1:6" s="9" customFormat="1" ht="31.9" customHeight="1" x14ac:dyDescent="0.25">
      <c r="A357" s="4" t="s">
        <v>237</v>
      </c>
      <c r="B357" s="5" t="s">
        <v>43</v>
      </c>
      <c r="C357" s="6"/>
      <c r="D357" s="7">
        <f t="shared" ref="D357:F358" si="81">D358</f>
        <v>290000</v>
      </c>
      <c r="E357" s="7">
        <f t="shared" si="81"/>
        <v>350000</v>
      </c>
      <c r="F357" s="7">
        <f t="shared" si="81"/>
        <v>350000</v>
      </c>
    </row>
    <row r="358" spans="1:6" ht="31.5" x14ac:dyDescent="0.25">
      <c r="A358" s="1" t="s">
        <v>269</v>
      </c>
      <c r="B358" s="2" t="s">
        <v>43</v>
      </c>
      <c r="C358" s="3">
        <v>200</v>
      </c>
      <c r="D358" s="8">
        <f t="shared" si="81"/>
        <v>290000</v>
      </c>
      <c r="E358" s="8">
        <f t="shared" si="81"/>
        <v>350000</v>
      </c>
      <c r="F358" s="8">
        <f t="shared" si="81"/>
        <v>350000</v>
      </c>
    </row>
    <row r="359" spans="1:6" ht="31.5" x14ac:dyDescent="0.25">
      <c r="A359" s="1" t="s">
        <v>270</v>
      </c>
      <c r="B359" s="2" t="s">
        <v>43</v>
      </c>
      <c r="C359" s="3">
        <v>240</v>
      </c>
      <c r="D359" s="8">
        <v>290000</v>
      </c>
      <c r="E359" s="8">
        <v>350000</v>
      </c>
      <c r="F359" s="8">
        <v>350000</v>
      </c>
    </row>
    <row r="360" spans="1:6" s="9" customFormat="1" ht="31.15" customHeight="1" x14ac:dyDescent="0.25">
      <c r="A360" s="4" t="s">
        <v>226</v>
      </c>
      <c r="B360" s="5" t="s">
        <v>44</v>
      </c>
      <c r="C360" s="6"/>
      <c r="D360" s="7">
        <f t="shared" ref="D360:F361" si="82">D361</f>
        <v>2000000</v>
      </c>
      <c r="E360" s="7">
        <f t="shared" si="82"/>
        <v>310000</v>
      </c>
      <c r="F360" s="7">
        <f t="shared" si="82"/>
        <v>310000</v>
      </c>
    </row>
    <row r="361" spans="1:6" ht="31.5" x14ac:dyDescent="0.25">
      <c r="A361" s="1" t="s">
        <v>269</v>
      </c>
      <c r="B361" s="2" t="s">
        <v>44</v>
      </c>
      <c r="C361" s="3">
        <v>200</v>
      </c>
      <c r="D361" s="8">
        <f t="shared" si="82"/>
        <v>2000000</v>
      </c>
      <c r="E361" s="8">
        <f t="shared" si="82"/>
        <v>310000</v>
      </c>
      <c r="F361" s="8">
        <f t="shared" si="82"/>
        <v>310000</v>
      </c>
    </row>
    <row r="362" spans="1:6" ht="31.5" x14ac:dyDescent="0.25">
      <c r="A362" s="1" t="s">
        <v>270</v>
      </c>
      <c r="B362" s="2" t="s">
        <v>44</v>
      </c>
      <c r="C362" s="3">
        <v>240</v>
      </c>
      <c r="D362" s="8">
        <v>2000000</v>
      </c>
      <c r="E362" s="8">
        <v>310000</v>
      </c>
      <c r="F362" s="8">
        <v>310000</v>
      </c>
    </row>
    <row r="363" spans="1:6" s="9" customFormat="1" ht="156.75" customHeight="1" x14ac:dyDescent="0.25">
      <c r="A363" s="4" t="s">
        <v>343</v>
      </c>
      <c r="B363" s="5">
        <v>1600083601</v>
      </c>
      <c r="C363" s="6"/>
      <c r="D363" s="7">
        <f>D364+D366</f>
        <v>58699790.789999999</v>
      </c>
      <c r="E363" s="7">
        <f>E364+E366</f>
        <v>39088000</v>
      </c>
      <c r="F363" s="7">
        <f>F364+F366</f>
        <v>39913000</v>
      </c>
    </row>
    <row r="364" spans="1:6" ht="31.5" x14ac:dyDescent="0.25">
      <c r="A364" s="1" t="s">
        <v>269</v>
      </c>
      <c r="B364" s="2">
        <v>1600083601</v>
      </c>
      <c r="C364" s="3">
        <v>200</v>
      </c>
      <c r="D364" s="8">
        <f>D365</f>
        <v>38899790.789999999</v>
      </c>
      <c r="E364" s="8">
        <f>E365</f>
        <v>18498000</v>
      </c>
      <c r="F364" s="8">
        <f>F365</f>
        <v>18498000</v>
      </c>
    </row>
    <row r="365" spans="1:6" ht="31.5" x14ac:dyDescent="0.25">
      <c r="A365" s="1" t="s">
        <v>270</v>
      </c>
      <c r="B365" s="2">
        <v>1600083601</v>
      </c>
      <c r="C365" s="3">
        <v>240</v>
      </c>
      <c r="D365" s="8">
        <f>23599790.79+2670000+3170000+6380000+3080000</f>
        <v>38899790.789999999</v>
      </c>
      <c r="E365" s="8">
        <f>2198000+2828000+3382400+6806400+3283200</f>
        <v>18498000</v>
      </c>
      <c r="F365" s="8">
        <f>2198000+2828000+3382400+6806400+3283200</f>
        <v>18498000</v>
      </c>
    </row>
    <row r="366" spans="1:6" x14ac:dyDescent="0.25">
      <c r="A366" s="1" t="s">
        <v>281</v>
      </c>
      <c r="B366" s="2">
        <v>1600083601</v>
      </c>
      <c r="C366" s="3">
        <v>800</v>
      </c>
      <c r="D366" s="8">
        <f>D367</f>
        <v>19800000</v>
      </c>
      <c r="E366" s="8">
        <f>E367</f>
        <v>20590000</v>
      </c>
      <c r="F366" s="8">
        <f>F367</f>
        <v>21415000</v>
      </c>
    </row>
    <row r="367" spans="1:6" ht="16.149999999999999" customHeight="1" x14ac:dyDescent="0.25">
      <c r="A367" s="1" t="s">
        <v>141</v>
      </c>
      <c r="B367" s="2">
        <v>1600083601</v>
      </c>
      <c r="C367" s="3" t="s">
        <v>123</v>
      </c>
      <c r="D367" s="8">
        <v>19800000</v>
      </c>
      <c r="E367" s="8">
        <v>20590000</v>
      </c>
      <c r="F367" s="8">
        <v>21415000</v>
      </c>
    </row>
    <row r="368" spans="1:6" s="9" customFormat="1" ht="170.25" customHeight="1" x14ac:dyDescent="0.25">
      <c r="A368" s="4" t="s">
        <v>344</v>
      </c>
      <c r="B368" s="5">
        <v>1600083602</v>
      </c>
      <c r="C368" s="6"/>
      <c r="D368" s="7">
        <f>D369</f>
        <v>890000</v>
      </c>
      <c r="E368" s="7">
        <f t="shared" ref="E368:F368" si="83">E369</f>
        <v>890000</v>
      </c>
      <c r="F368" s="7">
        <f t="shared" si="83"/>
        <v>890000</v>
      </c>
    </row>
    <row r="369" spans="1:6" ht="31.5" x14ac:dyDescent="0.25">
      <c r="A369" s="1" t="s">
        <v>269</v>
      </c>
      <c r="B369" s="2">
        <v>1600083602</v>
      </c>
      <c r="C369" s="3">
        <v>200</v>
      </c>
      <c r="D369" s="8">
        <f>D370</f>
        <v>890000</v>
      </c>
      <c r="E369" s="8">
        <f>E370</f>
        <v>890000</v>
      </c>
      <c r="F369" s="8">
        <f>F370</f>
        <v>890000</v>
      </c>
    </row>
    <row r="370" spans="1:6" ht="31.5" x14ac:dyDescent="0.25">
      <c r="A370" s="1" t="s">
        <v>270</v>
      </c>
      <c r="B370" s="2">
        <v>1600083602</v>
      </c>
      <c r="C370" s="3">
        <v>240</v>
      </c>
      <c r="D370" s="8">
        <f>220000+450000+220000</f>
        <v>890000</v>
      </c>
      <c r="E370" s="8">
        <f>220000+450000+220000</f>
        <v>890000</v>
      </c>
      <c r="F370" s="8">
        <f>220000+450000+220000</f>
        <v>890000</v>
      </c>
    </row>
    <row r="371" spans="1:6" s="9" customFormat="1" ht="20.45" customHeight="1" x14ac:dyDescent="0.25">
      <c r="A371" s="4" t="s">
        <v>179</v>
      </c>
      <c r="B371" s="5" t="s">
        <v>327</v>
      </c>
      <c r="C371" s="6"/>
      <c r="D371" s="7">
        <f t="shared" ref="D371:F375" si="84">D372</f>
        <v>3568690</v>
      </c>
      <c r="E371" s="7">
        <f t="shared" si="84"/>
        <v>0</v>
      </c>
      <c r="F371" s="7">
        <f t="shared" si="84"/>
        <v>0</v>
      </c>
    </row>
    <row r="372" spans="1:6" ht="31.5" x14ac:dyDescent="0.25">
      <c r="A372" s="1" t="s">
        <v>269</v>
      </c>
      <c r="B372" s="2" t="s">
        <v>327</v>
      </c>
      <c r="C372" s="3">
        <v>200</v>
      </c>
      <c r="D372" s="8">
        <f t="shared" si="84"/>
        <v>3568690</v>
      </c>
      <c r="E372" s="8">
        <f t="shared" si="84"/>
        <v>0</v>
      </c>
      <c r="F372" s="8">
        <f t="shared" si="84"/>
        <v>0</v>
      </c>
    </row>
    <row r="373" spans="1:6" ht="31.5" x14ac:dyDescent="0.25">
      <c r="A373" s="1" t="s">
        <v>270</v>
      </c>
      <c r="B373" s="2" t="s">
        <v>327</v>
      </c>
      <c r="C373" s="3">
        <v>240</v>
      </c>
      <c r="D373" s="8">
        <v>3568690</v>
      </c>
      <c r="E373" s="8">
        <v>0</v>
      </c>
      <c r="F373" s="8">
        <v>0</v>
      </c>
    </row>
    <row r="374" spans="1:6" s="9" customFormat="1" ht="35.450000000000003" customHeight="1" x14ac:dyDescent="0.25">
      <c r="A374" s="4" t="s">
        <v>355</v>
      </c>
      <c r="B374" s="5" t="s">
        <v>354</v>
      </c>
      <c r="C374" s="6"/>
      <c r="D374" s="7">
        <f t="shared" si="84"/>
        <v>6126831.3600000003</v>
      </c>
      <c r="E374" s="7">
        <f t="shared" si="84"/>
        <v>4825354.3899999997</v>
      </c>
      <c r="F374" s="7">
        <f t="shared" si="84"/>
        <v>4825354.3899999997</v>
      </c>
    </row>
    <row r="375" spans="1:6" ht="31.5" x14ac:dyDescent="0.25">
      <c r="A375" s="1" t="s">
        <v>269</v>
      </c>
      <c r="B375" s="2" t="s">
        <v>354</v>
      </c>
      <c r="C375" s="3">
        <v>200</v>
      </c>
      <c r="D375" s="8">
        <f t="shared" si="84"/>
        <v>6126831.3600000003</v>
      </c>
      <c r="E375" s="8">
        <f t="shared" si="84"/>
        <v>4825354.3899999997</v>
      </c>
      <c r="F375" s="8">
        <f t="shared" si="84"/>
        <v>4825354.3899999997</v>
      </c>
    </row>
    <row r="376" spans="1:6" ht="31.5" x14ac:dyDescent="0.25">
      <c r="A376" s="1" t="s">
        <v>270</v>
      </c>
      <c r="B376" s="2" t="s">
        <v>354</v>
      </c>
      <c r="C376" s="3">
        <v>240</v>
      </c>
      <c r="D376" s="8">
        <v>6126831.3600000003</v>
      </c>
      <c r="E376" s="8">
        <v>4825354.3899999997</v>
      </c>
      <c r="F376" s="8">
        <v>4825354.3899999997</v>
      </c>
    </row>
    <row r="377" spans="1:6" ht="31.5" x14ac:dyDescent="0.25">
      <c r="A377" s="4" t="s">
        <v>200</v>
      </c>
      <c r="B377" s="5" t="s">
        <v>45</v>
      </c>
      <c r="C377" s="6"/>
      <c r="D377" s="7">
        <f>D378+D381+D384+D387+D390+D393+D396</f>
        <v>112314.18</v>
      </c>
      <c r="E377" s="7">
        <f t="shared" ref="E377:F377" si="85">E378+E381+E384+E387+E390+E393+E396</f>
        <v>25000</v>
      </c>
      <c r="F377" s="7">
        <f t="shared" si="85"/>
        <v>25000</v>
      </c>
    </row>
    <row r="378" spans="1:6" s="9" customFormat="1" ht="47.25" x14ac:dyDescent="0.25">
      <c r="A378" s="4" t="s">
        <v>304</v>
      </c>
      <c r="B378" s="5" t="s">
        <v>46</v>
      </c>
      <c r="C378" s="6"/>
      <c r="D378" s="7">
        <f t="shared" ref="D378:F379" si="86">D379</f>
        <v>10000</v>
      </c>
      <c r="E378" s="7">
        <f t="shared" si="86"/>
        <v>2000</v>
      </c>
      <c r="F378" s="7">
        <f t="shared" si="86"/>
        <v>2000</v>
      </c>
    </row>
    <row r="379" spans="1:6" ht="31.5" x14ac:dyDescent="0.25">
      <c r="A379" s="1" t="s">
        <v>269</v>
      </c>
      <c r="B379" s="2" t="s">
        <v>46</v>
      </c>
      <c r="C379" s="3">
        <v>200</v>
      </c>
      <c r="D379" s="8">
        <f t="shared" si="86"/>
        <v>10000</v>
      </c>
      <c r="E379" s="8">
        <f t="shared" si="86"/>
        <v>2000</v>
      </c>
      <c r="F379" s="8">
        <f t="shared" si="86"/>
        <v>2000</v>
      </c>
    </row>
    <row r="380" spans="1:6" ht="31.5" x14ac:dyDescent="0.25">
      <c r="A380" s="1" t="s">
        <v>270</v>
      </c>
      <c r="B380" s="2" t="s">
        <v>46</v>
      </c>
      <c r="C380" s="3">
        <v>240</v>
      </c>
      <c r="D380" s="8">
        <v>10000</v>
      </c>
      <c r="E380" s="8">
        <v>2000</v>
      </c>
      <c r="F380" s="8">
        <v>2000</v>
      </c>
    </row>
    <row r="381" spans="1:6" s="9" customFormat="1" ht="50.45" customHeight="1" x14ac:dyDescent="0.25">
      <c r="A381" s="4" t="s">
        <v>257</v>
      </c>
      <c r="B381" s="5" t="s">
        <v>47</v>
      </c>
      <c r="C381" s="6"/>
      <c r="D381" s="7">
        <f t="shared" ref="D381:F382" si="87">D382</f>
        <v>10000</v>
      </c>
      <c r="E381" s="7">
        <f t="shared" si="87"/>
        <v>5000</v>
      </c>
      <c r="F381" s="7">
        <f t="shared" si="87"/>
        <v>5000</v>
      </c>
    </row>
    <row r="382" spans="1:6" ht="31.5" x14ac:dyDescent="0.25">
      <c r="A382" s="1" t="s">
        <v>269</v>
      </c>
      <c r="B382" s="2" t="s">
        <v>47</v>
      </c>
      <c r="C382" s="3">
        <v>200</v>
      </c>
      <c r="D382" s="8">
        <f t="shared" si="87"/>
        <v>10000</v>
      </c>
      <c r="E382" s="8">
        <f t="shared" si="87"/>
        <v>5000</v>
      </c>
      <c r="F382" s="8">
        <f t="shared" si="87"/>
        <v>5000</v>
      </c>
    </row>
    <row r="383" spans="1:6" ht="31.5" x14ac:dyDescent="0.25">
      <c r="A383" s="1" t="s">
        <v>270</v>
      </c>
      <c r="B383" s="2" t="s">
        <v>47</v>
      </c>
      <c r="C383" s="3">
        <v>240</v>
      </c>
      <c r="D383" s="8">
        <v>10000</v>
      </c>
      <c r="E383" s="8">
        <v>5000</v>
      </c>
      <c r="F383" s="8">
        <v>5000</v>
      </c>
    </row>
    <row r="384" spans="1:6" s="9" customFormat="1" ht="31.5" x14ac:dyDescent="0.25">
      <c r="A384" s="4" t="s">
        <v>221</v>
      </c>
      <c r="B384" s="5" t="s">
        <v>48</v>
      </c>
      <c r="C384" s="6"/>
      <c r="D384" s="7">
        <f t="shared" ref="D384:F385" si="88">D385</f>
        <v>15000</v>
      </c>
      <c r="E384" s="7">
        <f t="shared" si="88"/>
        <v>5000</v>
      </c>
      <c r="F384" s="7">
        <f t="shared" si="88"/>
        <v>5000</v>
      </c>
    </row>
    <row r="385" spans="1:6" ht="31.5" x14ac:dyDescent="0.25">
      <c r="A385" s="1" t="s">
        <v>269</v>
      </c>
      <c r="B385" s="2" t="s">
        <v>48</v>
      </c>
      <c r="C385" s="3">
        <v>200</v>
      </c>
      <c r="D385" s="8">
        <f t="shared" si="88"/>
        <v>15000</v>
      </c>
      <c r="E385" s="8">
        <f t="shared" si="88"/>
        <v>5000</v>
      </c>
      <c r="F385" s="8">
        <f t="shared" si="88"/>
        <v>5000</v>
      </c>
    </row>
    <row r="386" spans="1:6" ht="34.9" customHeight="1" x14ac:dyDescent="0.25">
      <c r="A386" s="1" t="s">
        <v>270</v>
      </c>
      <c r="B386" s="2" t="s">
        <v>48</v>
      </c>
      <c r="C386" s="3">
        <v>240</v>
      </c>
      <c r="D386" s="8">
        <v>15000</v>
      </c>
      <c r="E386" s="8">
        <v>5000</v>
      </c>
      <c r="F386" s="8">
        <v>5000</v>
      </c>
    </row>
    <row r="387" spans="1:6" s="9" customFormat="1" ht="32.1" customHeight="1" x14ac:dyDescent="0.25">
      <c r="A387" s="4" t="s">
        <v>241</v>
      </c>
      <c r="B387" s="5" t="s">
        <v>49</v>
      </c>
      <c r="C387" s="6"/>
      <c r="D387" s="7">
        <f t="shared" ref="D387:F388" si="89">D388</f>
        <v>47314.18</v>
      </c>
      <c r="E387" s="7">
        <f t="shared" si="89"/>
        <v>5000</v>
      </c>
      <c r="F387" s="7">
        <f t="shared" si="89"/>
        <v>5000</v>
      </c>
    </row>
    <row r="388" spans="1:6" ht="31.5" x14ac:dyDescent="0.25">
      <c r="A388" s="1" t="s">
        <v>269</v>
      </c>
      <c r="B388" s="2" t="s">
        <v>49</v>
      </c>
      <c r="C388" s="3">
        <v>200</v>
      </c>
      <c r="D388" s="8">
        <f t="shared" si="89"/>
        <v>47314.18</v>
      </c>
      <c r="E388" s="8">
        <f t="shared" si="89"/>
        <v>5000</v>
      </c>
      <c r="F388" s="8">
        <f t="shared" si="89"/>
        <v>5000</v>
      </c>
    </row>
    <row r="389" spans="1:6" ht="31.5" x14ac:dyDescent="0.25">
      <c r="A389" s="1" t="s">
        <v>270</v>
      </c>
      <c r="B389" s="2" t="s">
        <v>49</v>
      </c>
      <c r="C389" s="3">
        <v>240</v>
      </c>
      <c r="D389" s="8">
        <v>47314.18</v>
      </c>
      <c r="E389" s="8">
        <v>5000</v>
      </c>
      <c r="F389" s="8">
        <v>5000</v>
      </c>
    </row>
    <row r="390" spans="1:6" s="9" customFormat="1" ht="33.200000000000003" customHeight="1" x14ac:dyDescent="0.25">
      <c r="A390" s="4" t="s">
        <v>240</v>
      </c>
      <c r="B390" s="5" t="s">
        <v>50</v>
      </c>
      <c r="C390" s="6"/>
      <c r="D390" s="7">
        <f t="shared" ref="D390:F391" si="90">D391</f>
        <v>10000</v>
      </c>
      <c r="E390" s="7">
        <f t="shared" si="90"/>
        <v>5000</v>
      </c>
      <c r="F390" s="7">
        <f t="shared" si="90"/>
        <v>5000</v>
      </c>
    </row>
    <row r="391" spans="1:6" ht="31.5" x14ac:dyDescent="0.25">
      <c r="A391" s="1" t="s">
        <v>269</v>
      </c>
      <c r="B391" s="2" t="s">
        <v>50</v>
      </c>
      <c r="C391" s="3">
        <v>200</v>
      </c>
      <c r="D391" s="8">
        <f t="shared" si="90"/>
        <v>10000</v>
      </c>
      <c r="E391" s="8">
        <f t="shared" si="90"/>
        <v>5000</v>
      </c>
      <c r="F391" s="8">
        <f t="shared" si="90"/>
        <v>5000</v>
      </c>
    </row>
    <row r="392" spans="1:6" ht="31.5" x14ac:dyDescent="0.25">
      <c r="A392" s="1" t="s">
        <v>270</v>
      </c>
      <c r="B392" s="2" t="s">
        <v>50</v>
      </c>
      <c r="C392" s="3">
        <v>240</v>
      </c>
      <c r="D392" s="8">
        <v>10000</v>
      </c>
      <c r="E392" s="8">
        <v>5000</v>
      </c>
      <c r="F392" s="8">
        <v>5000</v>
      </c>
    </row>
    <row r="393" spans="1:6" s="9" customFormat="1" ht="31.5" x14ac:dyDescent="0.25">
      <c r="A393" s="4" t="s">
        <v>212</v>
      </c>
      <c r="B393" s="5" t="s">
        <v>51</v>
      </c>
      <c r="C393" s="6"/>
      <c r="D393" s="7">
        <f t="shared" ref="D393:F394" si="91">D394</f>
        <v>20000</v>
      </c>
      <c r="E393" s="7">
        <f t="shared" si="91"/>
        <v>2000</v>
      </c>
      <c r="F393" s="7">
        <f t="shared" si="91"/>
        <v>2000</v>
      </c>
    </row>
    <row r="394" spans="1:6" ht="31.5" x14ac:dyDescent="0.25">
      <c r="A394" s="1" t="s">
        <v>269</v>
      </c>
      <c r="B394" s="2" t="s">
        <v>51</v>
      </c>
      <c r="C394" s="3">
        <v>200</v>
      </c>
      <c r="D394" s="8">
        <f t="shared" si="91"/>
        <v>20000</v>
      </c>
      <c r="E394" s="8">
        <f t="shared" si="91"/>
        <v>2000</v>
      </c>
      <c r="F394" s="8">
        <f t="shared" si="91"/>
        <v>2000</v>
      </c>
    </row>
    <row r="395" spans="1:6" ht="31.5" x14ac:dyDescent="0.25">
      <c r="A395" s="1" t="s">
        <v>270</v>
      </c>
      <c r="B395" s="2" t="s">
        <v>51</v>
      </c>
      <c r="C395" s="3">
        <v>240</v>
      </c>
      <c r="D395" s="8">
        <v>20000</v>
      </c>
      <c r="E395" s="8">
        <v>2000</v>
      </c>
      <c r="F395" s="8">
        <v>2000</v>
      </c>
    </row>
    <row r="396" spans="1:6" s="9" customFormat="1" ht="47.1" customHeight="1" x14ac:dyDescent="0.25">
      <c r="A396" s="4" t="s">
        <v>328</v>
      </c>
      <c r="B396" s="5">
        <v>1700085810</v>
      </c>
      <c r="C396" s="6"/>
      <c r="D396" s="7">
        <f>D397</f>
        <v>0</v>
      </c>
      <c r="E396" s="7">
        <f>E397</f>
        <v>1000</v>
      </c>
      <c r="F396" s="7">
        <f>F397</f>
        <v>1000</v>
      </c>
    </row>
    <row r="397" spans="1:6" ht="31.5" x14ac:dyDescent="0.25">
      <c r="A397" s="1" t="s">
        <v>269</v>
      </c>
      <c r="B397" s="2" t="s">
        <v>52</v>
      </c>
      <c r="C397" s="3">
        <v>200</v>
      </c>
      <c r="D397" s="8">
        <f t="shared" ref="D397:F397" si="92">D398</f>
        <v>0</v>
      </c>
      <c r="E397" s="8">
        <f t="shared" si="92"/>
        <v>1000</v>
      </c>
      <c r="F397" s="8">
        <f t="shared" si="92"/>
        <v>1000</v>
      </c>
    </row>
    <row r="398" spans="1:6" ht="31.5" x14ac:dyDescent="0.25">
      <c r="A398" s="1" t="s">
        <v>270</v>
      </c>
      <c r="B398" s="2" t="s">
        <v>52</v>
      </c>
      <c r="C398" s="3">
        <v>240</v>
      </c>
      <c r="D398" s="8">
        <v>0</v>
      </c>
      <c r="E398" s="8">
        <v>1000</v>
      </c>
      <c r="F398" s="8">
        <v>1000</v>
      </c>
    </row>
    <row r="399" spans="1:6" ht="47.25" x14ac:dyDescent="0.25">
      <c r="A399" s="4" t="s">
        <v>245</v>
      </c>
      <c r="B399" s="5" t="s">
        <v>53</v>
      </c>
      <c r="C399" s="6"/>
      <c r="D399" s="7">
        <f>D400+D403+D406</f>
        <v>50000</v>
      </c>
      <c r="E399" s="7">
        <f>E400+E403+E406</f>
        <v>12500</v>
      </c>
      <c r="F399" s="7">
        <f>F400+F403+F406</f>
        <v>12500</v>
      </c>
    </row>
    <row r="400" spans="1:6" s="9" customFormat="1" ht="31.5" x14ac:dyDescent="0.25">
      <c r="A400" s="4" t="s">
        <v>201</v>
      </c>
      <c r="B400" s="5" t="s">
        <v>54</v>
      </c>
      <c r="C400" s="6"/>
      <c r="D400" s="7">
        <f t="shared" ref="D400:F401" si="93">D401</f>
        <v>20000</v>
      </c>
      <c r="E400" s="7">
        <f t="shared" si="93"/>
        <v>4000</v>
      </c>
      <c r="F400" s="7">
        <f t="shared" si="93"/>
        <v>4000</v>
      </c>
    </row>
    <row r="401" spans="1:6" ht="31.5" x14ac:dyDescent="0.25">
      <c r="A401" s="1" t="s">
        <v>269</v>
      </c>
      <c r="B401" s="2" t="s">
        <v>54</v>
      </c>
      <c r="C401" s="3">
        <v>200</v>
      </c>
      <c r="D401" s="8">
        <f t="shared" si="93"/>
        <v>20000</v>
      </c>
      <c r="E401" s="8">
        <f t="shared" si="93"/>
        <v>4000</v>
      </c>
      <c r="F401" s="8">
        <f t="shared" si="93"/>
        <v>4000</v>
      </c>
    </row>
    <row r="402" spans="1:6" ht="31.5" x14ac:dyDescent="0.25">
      <c r="A402" s="1" t="s">
        <v>270</v>
      </c>
      <c r="B402" s="2" t="s">
        <v>54</v>
      </c>
      <c r="C402" s="3">
        <v>240</v>
      </c>
      <c r="D402" s="8">
        <v>20000</v>
      </c>
      <c r="E402" s="8">
        <v>4000</v>
      </c>
      <c r="F402" s="8">
        <v>4000</v>
      </c>
    </row>
    <row r="403" spans="1:6" s="9" customFormat="1" ht="31.5" x14ac:dyDescent="0.25">
      <c r="A403" s="4" t="s">
        <v>190</v>
      </c>
      <c r="B403" s="5" t="s">
        <v>55</v>
      </c>
      <c r="C403" s="6"/>
      <c r="D403" s="7">
        <f t="shared" ref="D403:F404" si="94">D404</f>
        <v>6000</v>
      </c>
      <c r="E403" s="7">
        <f t="shared" si="94"/>
        <v>3000</v>
      </c>
      <c r="F403" s="7">
        <f t="shared" si="94"/>
        <v>3000</v>
      </c>
    </row>
    <row r="404" spans="1:6" ht="31.5" x14ac:dyDescent="0.25">
      <c r="A404" s="1" t="s">
        <v>269</v>
      </c>
      <c r="B404" s="2" t="s">
        <v>55</v>
      </c>
      <c r="C404" s="3">
        <v>200</v>
      </c>
      <c r="D404" s="8">
        <f t="shared" si="94"/>
        <v>6000</v>
      </c>
      <c r="E404" s="8">
        <f t="shared" si="94"/>
        <v>3000</v>
      </c>
      <c r="F404" s="8">
        <f t="shared" si="94"/>
        <v>3000</v>
      </c>
    </row>
    <row r="405" spans="1:6" ht="31.5" x14ac:dyDescent="0.25">
      <c r="A405" s="1" t="s">
        <v>270</v>
      </c>
      <c r="B405" s="2" t="s">
        <v>55</v>
      </c>
      <c r="C405" s="3">
        <v>240</v>
      </c>
      <c r="D405" s="8">
        <v>6000</v>
      </c>
      <c r="E405" s="8">
        <v>3000</v>
      </c>
      <c r="F405" s="8">
        <v>3000</v>
      </c>
    </row>
    <row r="406" spans="1:6" s="9" customFormat="1" ht="18.399999999999999" customHeight="1" x14ac:dyDescent="0.25">
      <c r="A406" s="4" t="s">
        <v>174</v>
      </c>
      <c r="B406" s="5" t="s">
        <v>56</v>
      </c>
      <c r="C406" s="6"/>
      <c r="D406" s="7">
        <f t="shared" ref="D406:F407" si="95">D407</f>
        <v>24000</v>
      </c>
      <c r="E406" s="7">
        <f t="shared" si="95"/>
        <v>5500</v>
      </c>
      <c r="F406" s="7">
        <f t="shared" si="95"/>
        <v>5500</v>
      </c>
    </row>
    <row r="407" spans="1:6" ht="31.5" x14ac:dyDescent="0.25">
      <c r="A407" s="1" t="s">
        <v>269</v>
      </c>
      <c r="B407" s="2" t="s">
        <v>56</v>
      </c>
      <c r="C407" s="3">
        <v>200</v>
      </c>
      <c r="D407" s="8">
        <f t="shared" si="95"/>
        <v>24000</v>
      </c>
      <c r="E407" s="8">
        <f t="shared" si="95"/>
        <v>5500</v>
      </c>
      <c r="F407" s="8">
        <f t="shared" si="95"/>
        <v>5500</v>
      </c>
    </row>
    <row r="408" spans="1:6" ht="31.5" x14ac:dyDescent="0.25">
      <c r="A408" s="1" t="s">
        <v>270</v>
      </c>
      <c r="B408" s="2" t="s">
        <v>56</v>
      </c>
      <c r="C408" s="3">
        <v>240</v>
      </c>
      <c r="D408" s="8">
        <v>24000</v>
      </c>
      <c r="E408" s="8">
        <v>5500</v>
      </c>
      <c r="F408" s="8">
        <v>5500</v>
      </c>
    </row>
    <row r="409" spans="1:6" ht="47.25" x14ac:dyDescent="0.25">
      <c r="A409" s="4" t="s">
        <v>250</v>
      </c>
      <c r="B409" s="5" t="s">
        <v>57</v>
      </c>
      <c r="C409" s="6"/>
      <c r="D409" s="7">
        <f>D410+D413+D416+D422+D425+D428+D438+D442+D446+D449</f>
        <v>148778660.88999999</v>
      </c>
      <c r="E409" s="7">
        <f t="shared" ref="E409:F409" si="96">E410+E413+E416+E422+E425+E428+E438+E442+E446+E449</f>
        <v>73867303.370000005</v>
      </c>
      <c r="F409" s="7">
        <f t="shared" si="96"/>
        <v>67035697.68</v>
      </c>
    </row>
    <row r="410" spans="1:6" s="9" customFormat="1" x14ac:dyDescent="0.25">
      <c r="A410" s="4" t="s">
        <v>357</v>
      </c>
      <c r="B410" s="5">
        <v>1900081640</v>
      </c>
      <c r="C410" s="6"/>
      <c r="D410" s="7">
        <f t="shared" ref="D410:F414" si="97">D411</f>
        <v>150000</v>
      </c>
      <c r="E410" s="7">
        <f t="shared" si="97"/>
        <v>0</v>
      </c>
      <c r="F410" s="7">
        <f t="shared" si="97"/>
        <v>0</v>
      </c>
    </row>
    <row r="411" spans="1:6" ht="31.5" x14ac:dyDescent="0.25">
      <c r="A411" s="1" t="s">
        <v>269</v>
      </c>
      <c r="B411" s="2">
        <v>1900081640</v>
      </c>
      <c r="C411" s="3">
        <v>200</v>
      </c>
      <c r="D411" s="8">
        <f t="shared" si="97"/>
        <v>150000</v>
      </c>
      <c r="E411" s="8">
        <f t="shared" si="97"/>
        <v>0</v>
      </c>
      <c r="F411" s="8">
        <f t="shared" si="97"/>
        <v>0</v>
      </c>
    </row>
    <row r="412" spans="1:6" ht="31.5" x14ac:dyDescent="0.25">
      <c r="A412" s="1" t="s">
        <v>270</v>
      </c>
      <c r="B412" s="2">
        <v>1900081640</v>
      </c>
      <c r="C412" s="3">
        <v>240</v>
      </c>
      <c r="D412" s="8">
        <v>150000</v>
      </c>
      <c r="E412" s="8">
        <v>0</v>
      </c>
      <c r="F412" s="8">
        <v>0</v>
      </c>
    </row>
    <row r="413" spans="1:6" s="9" customFormat="1" x14ac:dyDescent="0.25">
      <c r="A413" s="4" t="s">
        <v>362</v>
      </c>
      <c r="B413" s="5">
        <v>1900081650</v>
      </c>
      <c r="C413" s="6"/>
      <c r="D413" s="7">
        <f t="shared" si="97"/>
        <v>340000</v>
      </c>
      <c r="E413" s="7">
        <f t="shared" si="97"/>
        <v>0</v>
      </c>
      <c r="F413" s="7">
        <f t="shared" si="97"/>
        <v>0</v>
      </c>
    </row>
    <row r="414" spans="1:6" ht="31.5" x14ac:dyDescent="0.25">
      <c r="A414" s="1" t="s">
        <v>269</v>
      </c>
      <c r="B414" s="2">
        <v>1900081650</v>
      </c>
      <c r="C414" s="3">
        <v>200</v>
      </c>
      <c r="D414" s="8">
        <f t="shared" si="97"/>
        <v>340000</v>
      </c>
      <c r="E414" s="8">
        <f t="shared" si="97"/>
        <v>0</v>
      </c>
      <c r="F414" s="8">
        <f t="shared" si="97"/>
        <v>0</v>
      </c>
    </row>
    <row r="415" spans="1:6" ht="31.5" x14ac:dyDescent="0.25">
      <c r="A415" s="1" t="s">
        <v>270</v>
      </c>
      <c r="B415" s="2">
        <v>1900081650</v>
      </c>
      <c r="C415" s="3">
        <v>240</v>
      </c>
      <c r="D415" s="8">
        <v>340000</v>
      </c>
      <c r="E415" s="8">
        <v>0</v>
      </c>
      <c r="F415" s="8">
        <v>0</v>
      </c>
    </row>
    <row r="416" spans="1:6" s="9" customFormat="1" ht="31.5" x14ac:dyDescent="0.25">
      <c r="A416" s="4" t="s">
        <v>214</v>
      </c>
      <c r="B416" s="5" t="s">
        <v>58</v>
      </c>
      <c r="C416" s="6"/>
      <c r="D416" s="7">
        <f t="shared" ref="D416:F417" si="98">D417</f>
        <v>498826</v>
      </c>
      <c r="E416" s="7">
        <f t="shared" si="98"/>
        <v>0</v>
      </c>
      <c r="F416" s="7">
        <f t="shared" si="98"/>
        <v>0</v>
      </c>
    </row>
    <row r="417" spans="1:6" ht="31.5" x14ac:dyDescent="0.25">
      <c r="A417" s="1" t="s">
        <v>269</v>
      </c>
      <c r="B417" s="2" t="s">
        <v>58</v>
      </c>
      <c r="C417" s="3">
        <v>200</v>
      </c>
      <c r="D417" s="8">
        <f t="shared" si="98"/>
        <v>498826</v>
      </c>
      <c r="E417" s="8">
        <f t="shared" si="98"/>
        <v>0</v>
      </c>
      <c r="F417" s="8">
        <f t="shared" si="98"/>
        <v>0</v>
      </c>
    </row>
    <row r="418" spans="1:6" ht="31.5" x14ac:dyDescent="0.25">
      <c r="A418" s="1" t="s">
        <v>270</v>
      </c>
      <c r="B418" s="2" t="s">
        <v>58</v>
      </c>
      <c r="C418" s="3">
        <v>240</v>
      </c>
      <c r="D418" s="8">
        <v>498826</v>
      </c>
      <c r="E418" s="8">
        <v>0</v>
      </c>
      <c r="F418" s="8">
        <v>0</v>
      </c>
    </row>
    <row r="419" spans="1:6" s="9" customFormat="1" ht="31.5" hidden="1" x14ac:dyDescent="0.25">
      <c r="A419" s="4" t="s">
        <v>225</v>
      </c>
      <c r="B419" s="5" t="s">
        <v>59</v>
      </c>
      <c r="C419" s="6"/>
      <c r="D419" s="7">
        <f t="shared" ref="D419:F420" si="99">D420</f>
        <v>0</v>
      </c>
      <c r="E419" s="7">
        <f t="shared" si="99"/>
        <v>0</v>
      </c>
      <c r="F419" s="7">
        <f t="shared" si="99"/>
        <v>0</v>
      </c>
    </row>
    <row r="420" spans="1:6" ht="31.5" hidden="1" x14ac:dyDescent="0.25">
      <c r="A420" s="1" t="s">
        <v>269</v>
      </c>
      <c r="B420" s="2" t="s">
        <v>59</v>
      </c>
      <c r="C420" s="3">
        <v>200</v>
      </c>
      <c r="D420" s="8">
        <f t="shared" si="99"/>
        <v>0</v>
      </c>
      <c r="E420" s="8">
        <f t="shared" si="99"/>
        <v>0</v>
      </c>
      <c r="F420" s="8">
        <f t="shared" si="99"/>
        <v>0</v>
      </c>
    </row>
    <row r="421" spans="1:6" ht="31.5" hidden="1" x14ac:dyDescent="0.25">
      <c r="A421" s="1" t="s">
        <v>270</v>
      </c>
      <c r="B421" s="2" t="s">
        <v>59</v>
      </c>
      <c r="C421" s="3">
        <v>240</v>
      </c>
      <c r="D421" s="8">
        <v>0</v>
      </c>
      <c r="E421" s="8">
        <v>0</v>
      </c>
      <c r="F421" s="8">
        <v>0</v>
      </c>
    </row>
    <row r="422" spans="1:6" s="9" customFormat="1" ht="33.75" customHeight="1" x14ac:dyDescent="0.25">
      <c r="A422" s="4" t="s">
        <v>195</v>
      </c>
      <c r="B422" s="5">
        <v>1900082720</v>
      </c>
      <c r="C422" s="6"/>
      <c r="D422" s="7">
        <f t="shared" ref="D422:F423" si="100">D423</f>
        <v>0</v>
      </c>
      <c r="E422" s="7">
        <f t="shared" si="100"/>
        <v>200000</v>
      </c>
      <c r="F422" s="7">
        <f t="shared" si="100"/>
        <v>0</v>
      </c>
    </row>
    <row r="423" spans="1:6" ht="31.5" x14ac:dyDescent="0.25">
      <c r="A423" s="1" t="s">
        <v>269</v>
      </c>
      <c r="B423" s="2">
        <v>1900082720</v>
      </c>
      <c r="C423" s="3">
        <v>200</v>
      </c>
      <c r="D423" s="8">
        <f t="shared" si="100"/>
        <v>0</v>
      </c>
      <c r="E423" s="8">
        <f t="shared" si="100"/>
        <v>200000</v>
      </c>
      <c r="F423" s="8">
        <f t="shared" si="100"/>
        <v>0</v>
      </c>
    </row>
    <row r="424" spans="1:6" ht="31.5" x14ac:dyDescent="0.25">
      <c r="A424" s="1" t="s">
        <v>270</v>
      </c>
      <c r="B424" s="2">
        <v>1900082720</v>
      </c>
      <c r="C424" s="3">
        <v>240</v>
      </c>
      <c r="D424" s="8">
        <v>0</v>
      </c>
      <c r="E424" s="8">
        <v>200000</v>
      </c>
      <c r="F424" s="8">
        <v>0</v>
      </c>
    </row>
    <row r="425" spans="1:6" s="9" customFormat="1" ht="31.5" x14ac:dyDescent="0.25">
      <c r="A425" s="4" t="s">
        <v>184</v>
      </c>
      <c r="B425" s="5" t="s">
        <v>60</v>
      </c>
      <c r="C425" s="6"/>
      <c r="D425" s="7">
        <f t="shared" ref="D425:F426" si="101">D426</f>
        <v>100000</v>
      </c>
      <c r="E425" s="7">
        <f t="shared" si="101"/>
        <v>0</v>
      </c>
      <c r="F425" s="7">
        <f t="shared" si="101"/>
        <v>0</v>
      </c>
    </row>
    <row r="426" spans="1:6" ht="31.5" x14ac:dyDescent="0.25">
      <c r="A426" s="1" t="s">
        <v>269</v>
      </c>
      <c r="B426" s="2" t="s">
        <v>60</v>
      </c>
      <c r="C426" s="3">
        <v>200</v>
      </c>
      <c r="D426" s="8">
        <f t="shared" si="101"/>
        <v>100000</v>
      </c>
      <c r="E426" s="8">
        <f t="shared" si="101"/>
        <v>0</v>
      </c>
      <c r="F426" s="8">
        <f t="shared" si="101"/>
        <v>0</v>
      </c>
    </row>
    <row r="427" spans="1:6" ht="31.5" x14ac:dyDescent="0.25">
      <c r="A427" s="1" t="s">
        <v>270</v>
      </c>
      <c r="B427" s="2" t="s">
        <v>60</v>
      </c>
      <c r="C427" s="3">
        <v>240</v>
      </c>
      <c r="D427" s="8">
        <v>100000</v>
      </c>
      <c r="E427" s="8">
        <v>0</v>
      </c>
      <c r="F427" s="8">
        <v>0</v>
      </c>
    </row>
    <row r="428" spans="1:6" s="9" customFormat="1" ht="47.25" x14ac:dyDescent="0.25">
      <c r="A428" s="4" t="s">
        <v>348</v>
      </c>
      <c r="B428" s="5" t="s">
        <v>61</v>
      </c>
      <c r="C428" s="6"/>
      <c r="D428" s="7">
        <f>D429+D432+D435</f>
        <v>19592787.800000001</v>
      </c>
      <c r="E428" s="7">
        <f>E429+E432+E435</f>
        <v>50000</v>
      </c>
      <c r="F428" s="7">
        <f>F429+F432+F435</f>
        <v>50000</v>
      </c>
    </row>
    <row r="429" spans="1:6" s="9" customFormat="1" ht="46.5" customHeight="1" x14ac:dyDescent="0.25">
      <c r="A429" s="4" t="s">
        <v>345</v>
      </c>
      <c r="B429" s="5" t="s">
        <v>62</v>
      </c>
      <c r="C429" s="6"/>
      <c r="D429" s="7">
        <f t="shared" ref="D429:F430" si="102">D430</f>
        <v>19023956</v>
      </c>
      <c r="E429" s="7">
        <f t="shared" si="102"/>
        <v>0</v>
      </c>
      <c r="F429" s="7">
        <f t="shared" si="102"/>
        <v>0</v>
      </c>
    </row>
    <row r="430" spans="1:6" x14ac:dyDescent="0.25">
      <c r="A430" s="1" t="s">
        <v>281</v>
      </c>
      <c r="B430" s="2" t="s">
        <v>62</v>
      </c>
      <c r="C430" s="3">
        <v>800</v>
      </c>
      <c r="D430" s="8">
        <f t="shared" si="102"/>
        <v>19023956</v>
      </c>
      <c r="E430" s="8">
        <f t="shared" si="102"/>
        <v>0</v>
      </c>
      <c r="F430" s="8">
        <f t="shared" si="102"/>
        <v>0</v>
      </c>
    </row>
    <row r="431" spans="1:6" x14ac:dyDescent="0.25">
      <c r="A431" s="1" t="s">
        <v>283</v>
      </c>
      <c r="B431" s="2" t="s">
        <v>62</v>
      </c>
      <c r="C431" s="3">
        <v>850</v>
      </c>
      <c r="D431" s="8">
        <v>19023956</v>
      </c>
      <c r="E431" s="8">
        <v>0</v>
      </c>
      <c r="F431" s="8">
        <v>0</v>
      </c>
    </row>
    <row r="432" spans="1:6" s="9" customFormat="1" ht="46.5" customHeight="1" x14ac:dyDescent="0.25">
      <c r="A432" s="4" t="s">
        <v>347</v>
      </c>
      <c r="B432" s="5" t="s">
        <v>63</v>
      </c>
      <c r="C432" s="6"/>
      <c r="D432" s="7">
        <f t="shared" ref="D432:F433" si="103">D433</f>
        <v>368831.8</v>
      </c>
      <c r="E432" s="7">
        <f t="shared" si="103"/>
        <v>0</v>
      </c>
      <c r="F432" s="7">
        <f t="shared" si="103"/>
        <v>0</v>
      </c>
    </row>
    <row r="433" spans="1:6" x14ac:dyDescent="0.25">
      <c r="A433" s="1" t="s">
        <v>281</v>
      </c>
      <c r="B433" s="2" t="s">
        <v>63</v>
      </c>
      <c r="C433" s="3">
        <v>800</v>
      </c>
      <c r="D433" s="8">
        <f t="shared" si="103"/>
        <v>368831.8</v>
      </c>
      <c r="E433" s="8">
        <f t="shared" si="103"/>
        <v>0</v>
      </c>
      <c r="F433" s="8">
        <f t="shared" si="103"/>
        <v>0</v>
      </c>
    </row>
    <row r="434" spans="1:6" x14ac:dyDescent="0.25">
      <c r="A434" s="1" t="s">
        <v>283</v>
      </c>
      <c r="B434" s="2" t="s">
        <v>63</v>
      </c>
      <c r="C434" s="3">
        <v>850</v>
      </c>
      <c r="D434" s="8">
        <v>368831.8</v>
      </c>
      <c r="E434" s="8">
        <v>0</v>
      </c>
      <c r="F434" s="8">
        <v>0</v>
      </c>
    </row>
    <row r="435" spans="1:6" s="9" customFormat="1" ht="32.1" customHeight="1" x14ac:dyDescent="0.25">
      <c r="A435" s="4" t="s">
        <v>346</v>
      </c>
      <c r="B435" s="5" t="s">
        <v>64</v>
      </c>
      <c r="C435" s="6"/>
      <c r="D435" s="7">
        <f t="shared" ref="D435:F436" si="104">D436</f>
        <v>200000</v>
      </c>
      <c r="E435" s="7">
        <f t="shared" si="104"/>
        <v>50000</v>
      </c>
      <c r="F435" s="7">
        <f t="shared" si="104"/>
        <v>50000</v>
      </c>
    </row>
    <row r="436" spans="1:6" x14ac:dyDescent="0.25">
      <c r="A436" s="1" t="s">
        <v>281</v>
      </c>
      <c r="B436" s="2" t="s">
        <v>64</v>
      </c>
      <c r="C436" s="3">
        <v>800</v>
      </c>
      <c r="D436" s="8">
        <f t="shared" si="104"/>
        <v>200000</v>
      </c>
      <c r="E436" s="8">
        <f t="shared" si="104"/>
        <v>50000</v>
      </c>
      <c r="F436" s="8">
        <f t="shared" si="104"/>
        <v>50000</v>
      </c>
    </row>
    <row r="437" spans="1:6" x14ac:dyDescent="0.25">
      <c r="A437" s="1" t="s">
        <v>283</v>
      </c>
      <c r="B437" s="2" t="s">
        <v>64</v>
      </c>
      <c r="C437" s="3">
        <v>850</v>
      </c>
      <c r="D437" s="8">
        <v>200000</v>
      </c>
      <c r="E437" s="8">
        <v>50000</v>
      </c>
      <c r="F437" s="8">
        <v>50000</v>
      </c>
    </row>
    <row r="438" spans="1:6" x14ac:dyDescent="0.25">
      <c r="A438" s="4" t="s">
        <v>365</v>
      </c>
      <c r="B438" s="5" t="s">
        <v>364</v>
      </c>
      <c r="C438" s="3"/>
      <c r="D438" s="7">
        <f>D439</f>
        <v>111281138</v>
      </c>
      <c r="E438" s="7">
        <v>0</v>
      </c>
      <c r="F438" s="7">
        <v>0</v>
      </c>
    </row>
    <row r="439" spans="1:6" s="9" customFormat="1" ht="34.9" customHeight="1" x14ac:dyDescent="0.25">
      <c r="A439" s="4" t="s">
        <v>366</v>
      </c>
      <c r="B439" s="5" t="s">
        <v>363</v>
      </c>
      <c r="C439" s="6"/>
      <c r="D439" s="7">
        <f t="shared" ref="D439:F440" si="105">D440</f>
        <v>111281138</v>
      </c>
      <c r="E439" s="7">
        <f t="shared" si="105"/>
        <v>0</v>
      </c>
      <c r="F439" s="7">
        <v>0</v>
      </c>
    </row>
    <row r="440" spans="1:6" ht="31.5" x14ac:dyDescent="0.25">
      <c r="A440" s="1" t="s">
        <v>368</v>
      </c>
      <c r="B440" s="2" t="s">
        <v>363</v>
      </c>
      <c r="C440" s="3">
        <v>400</v>
      </c>
      <c r="D440" s="8">
        <f t="shared" si="105"/>
        <v>111281138</v>
      </c>
      <c r="E440" s="8">
        <f t="shared" si="105"/>
        <v>0</v>
      </c>
      <c r="F440" s="8">
        <f t="shared" si="105"/>
        <v>0</v>
      </c>
    </row>
    <row r="441" spans="1:6" ht="18.95" customHeight="1" x14ac:dyDescent="0.25">
      <c r="A441" s="1" t="s">
        <v>367</v>
      </c>
      <c r="B441" s="2" t="s">
        <v>363</v>
      </c>
      <c r="C441" s="3">
        <v>410</v>
      </c>
      <c r="D441" s="8">
        <v>111281138</v>
      </c>
      <c r="E441" s="8">
        <v>0</v>
      </c>
      <c r="F441" s="8">
        <v>0</v>
      </c>
    </row>
    <row r="442" spans="1:6" s="9" customFormat="1" x14ac:dyDescent="0.25">
      <c r="A442" s="4" t="s">
        <v>369</v>
      </c>
      <c r="B442" s="5" t="s">
        <v>371</v>
      </c>
      <c r="C442" s="6"/>
      <c r="D442" s="7">
        <f>D443</f>
        <v>16815909.09</v>
      </c>
      <c r="E442" s="7">
        <f t="shared" ref="E442:F443" si="106">E443</f>
        <v>0</v>
      </c>
      <c r="F442" s="7">
        <f t="shared" si="106"/>
        <v>0</v>
      </c>
    </row>
    <row r="443" spans="1:6" s="9" customFormat="1" x14ac:dyDescent="0.25">
      <c r="A443" s="4" t="s">
        <v>370</v>
      </c>
      <c r="B443" s="5" t="s">
        <v>372</v>
      </c>
      <c r="C443" s="6"/>
      <c r="D443" s="7">
        <f>D444</f>
        <v>16815909.09</v>
      </c>
      <c r="E443" s="7">
        <f t="shared" si="106"/>
        <v>0</v>
      </c>
      <c r="F443" s="7">
        <f t="shared" si="106"/>
        <v>0</v>
      </c>
    </row>
    <row r="444" spans="1:6" ht="31.5" x14ac:dyDescent="0.25">
      <c r="A444" s="1" t="s">
        <v>269</v>
      </c>
      <c r="B444" s="2" t="s">
        <v>372</v>
      </c>
      <c r="C444" s="3">
        <v>200</v>
      </c>
      <c r="D444" s="8">
        <f>D445</f>
        <v>16815909.09</v>
      </c>
      <c r="E444" s="8">
        <f>E445</f>
        <v>0</v>
      </c>
      <c r="F444" s="8">
        <f>F445</f>
        <v>0</v>
      </c>
    </row>
    <row r="445" spans="1:6" ht="31.5" x14ac:dyDescent="0.25">
      <c r="A445" s="1" t="s">
        <v>270</v>
      </c>
      <c r="B445" s="2" t="s">
        <v>372</v>
      </c>
      <c r="C445" s="3">
        <v>240</v>
      </c>
      <c r="D445" s="8">
        <v>16815909.09</v>
      </c>
      <c r="E445" s="8">
        <v>0</v>
      </c>
      <c r="F445" s="8">
        <v>0</v>
      </c>
    </row>
    <row r="446" spans="1:6" ht="16.7" customHeight="1" x14ac:dyDescent="0.25">
      <c r="A446" s="4" t="s">
        <v>389</v>
      </c>
      <c r="B446" s="5" t="s">
        <v>387</v>
      </c>
      <c r="C446" s="6"/>
      <c r="D446" s="7">
        <f t="shared" ref="D446:F447" si="107">D447</f>
        <v>0</v>
      </c>
      <c r="E446" s="7">
        <f t="shared" si="107"/>
        <v>63617303.369999997</v>
      </c>
      <c r="F446" s="7">
        <f t="shared" si="107"/>
        <v>66985697.68</v>
      </c>
    </row>
    <row r="447" spans="1:6" ht="31.5" x14ac:dyDescent="0.25">
      <c r="A447" s="1" t="s">
        <v>264</v>
      </c>
      <c r="B447" s="2" t="s">
        <v>387</v>
      </c>
      <c r="C447" s="3" t="s">
        <v>278</v>
      </c>
      <c r="D447" s="8">
        <f t="shared" si="107"/>
        <v>0</v>
      </c>
      <c r="E447" s="8">
        <f t="shared" si="107"/>
        <v>63617303.369999997</v>
      </c>
      <c r="F447" s="8">
        <f t="shared" si="107"/>
        <v>66985697.68</v>
      </c>
    </row>
    <row r="448" spans="1:6" x14ac:dyDescent="0.25">
      <c r="A448" s="1" t="s">
        <v>265</v>
      </c>
      <c r="B448" s="2" t="s">
        <v>387</v>
      </c>
      <c r="C448" s="3">
        <v>610</v>
      </c>
      <c r="D448" s="8">
        <v>0</v>
      </c>
      <c r="E448" s="8">
        <v>63617303.369999997</v>
      </c>
      <c r="F448" s="8">
        <v>66985697.68</v>
      </c>
    </row>
    <row r="449" spans="1:6" ht="47.1" customHeight="1" x14ac:dyDescent="0.25">
      <c r="A449" s="4" t="s">
        <v>390</v>
      </c>
      <c r="B449" s="5" t="s">
        <v>388</v>
      </c>
      <c r="C449" s="6"/>
      <c r="D449" s="7">
        <f t="shared" ref="D449:F450" si="108">D450</f>
        <v>0</v>
      </c>
      <c r="E449" s="7">
        <f t="shared" si="108"/>
        <v>10000000</v>
      </c>
      <c r="F449" s="7">
        <f t="shared" si="108"/>
        <v>0</v>
      </c>
    </row>
    <row r="450" spans="1:6" ht="31.5" x14ac:dyDescent="0.25">
      <c r="A450" s="1" t="s">
        <v>264</v>
      </c>
      <c r="B450" s="2" t="s">
        <v>388</v>
      </c>
      <c r="C450" s="3" t="s">
        <v>278</v>
      </c>
      <c r="D450" s="8">
        <f t="shared" si="108"/>
        <v>0</v>
      </c>
      <c r="E450" s="8">
        <f t="shared" si="108"/>
        <v>10000000</v>
      </c>
      <c r="F450" s="8">
        <f t="shared" si="108"/>
        <v>0</v>
      </c>
    </row>
    <row r="451" spans="1:6" x14ac:dyDescent="0.25">
      <c r="A451" s="1" t="s">
        <v>265</v>
      </c>
      <c r="B451" s="2" t="s">
        <v>388</v>
      </c>
      <c r="C451" s="3">
        <v>610</v>
      </c>
      <c r="D451" s="8">
        <v>0</v>
      </c>
      <c r="E451" s="8">
        <v>10000000</v>
      </c>
      <c r="F451" s="8">
        <v>0</v>
      </c>
    </row>
    <row r="452" spans="1:6" ht="34.9" customHeight="1" x14ac:dyDescent="0.25">
      <c r="A452" s="4" t="s">
        <v>233</v>
      </c>
      <c r="B452" s="5" t="s">
        <v>65</v>
      </c>
      <c r="C452" s="6"/>
      <c r="D452" s="7">
        <f>D453</f>
        <v>1673636.52</v>
      </c>
      <c r="E452" s="7">
        <f t="shared" ref="E452:F452" si="109">E457</f>
        <v>0</v>
      </c>
      <c r="F452" s="7">
        <f t="shared" si="109"/>
        <v>0</v>
      </c>
    </row>
    <row r="453" spans="1:6" ht="19.899999999999999" customHeight="1" x14ac:dyDescent="0.25">
      <c r="A453" s="4" t="s">
        <v>359</v>
      </c>
      <c r="B453" s="5" t="s">
        <v>360</v>
      </c>
      <c r="C453" s="6"/>
      <c r="D453" s="7">
        <f>D454</f>
        <v>1673636.52</v>
      </c>
      <c r="E453" s="7">
        <f t="shared" ref="E453:F453" si="110">E454</f>
        <v>0</v>
      </c>
      <c r="F453" s="7">
        <f t="shared" si="110"/>
        <v>0</v>
      </c>
    </row>
    <row r="454" spans="1:6" s="9" customFormat="1" ht="33.75" customHeight="1" x14ac:dyDescent="0.25">
      <c r="A454" s="4" t="s">
        <v>358</v>
      </c>
      <c r="B454" s="5" t="s">
        <v>361</v>
      </c>
      <c r="C454" s="6"/>
      <c r="D454" s="7">
        <f t="shared" ref="D454:F455" si="111">D455</f>
        <v>1673636.52</v>
      </c>
      <c r="E454" s="7">
        <f t="shared" si="111"/>
        <v>0</v>
      </c>
      <c r="F454" s="7">
        <f t="shared" si="111"/>
        <v>0</v>
      </c>
    </row>
    <row r="455" spans="1:6" ht="31.5" x14ac:dyDescent="0.25">
      <c r="A455" s="1" t="s">
        <v>269</v>
      </c>
      <c r="B455" s="2" t="s">
        <v>361</v>
      </c>
      <c r="C455" s="3">
        <v>200</v>
      </c>
      <c r="D455" s="8">
        <f t="shared" si="111"/>
        <v>1673636.52</v>
      </c>
      <c r="E455" s="8">
        <f t="shared" si="111"/>
        <v>0</v>
      </c>
      <c r="F455" s="8">
        <f t="shared" si="111"/>
        <v>0</v>
      </c>
    </row>
    <row r="456" spans="1:6" ht="31.5" x14ac:dyDescent="0.25">
      <c r="A456" s="1" t="s">
        <v>270</v>
      </c>
      <c r="B456" s="2" t="s">
        <v>361</v>
      </c>
      <c r="C456" s="3">
        <v>240</v>
      </c>
      <c r="D456" s="8">
        <v>1673636.52</v>
      </c>
      <c r="E456" s="8">
        <v>0</v>
      </c>
      <c r="F456" s="8">
        <v>0</v>
      </c>
    </row>
    <row r="457" spans="1:6" s="9" customFormat="1" hidden="1" x14ac:dyDescent="0.25">
      <c r="A457" s="4" t="s">
        <v>329</v>
      </c>
      <c r="B457" s="5">
        <v>2100080550</v>
      </c>
      <c r="C457" s="6"/>
      <c r="D457" s="7">
        <f t="shared" ref="D457:F458" si="112">D458</f>
        <v>0</v>
      </c>
      <c r="E457" s="7">
        <f t="shared" si="112"/>
        <v>0</v>
      </c>
      <c r="F457" s="7">
        <f t="shared" si="112"/>
        <v>0</v>
      </c>
    </row>
    <row r="458" spans="1:6" ht="31.5" hidden="1" x14ac:dyDescent="0.25">
      <c r="A458" s="1" t="s">
        <v>269</v>
      </c>
      <c r="B458" s="2">
        <v>2100080550</v>
      </c>
      <c r="C458" s="3">
        <v>200</v>
      </c>
      <c r="D458" s="8">
        <f t="shared" si="112"/>
        <v>0</v>
      </c>
      <c r="E458" s="8">
        <f t="shared" si="112"/>
        <v>0</v>
      </c>
      <c r="F458" s="8">
        <f t="shared" si="112"/>
        <v>0</v>
      </c>
    </row>
    <row r="459" spans="1:6" ht="31.5" hidden="1" x14ac:dyDescent="0.25">
      <c r="A459" s="1" t="s">
        <v>270</v>
      </c>
      <c r="B459" s="2">
        <v>2100080550</v>
      </c>
      <c r="C459" s="3">
        <v>240</v>
      </c>
      <c r="D459" s="8">
        <v>0</v>
      </c>
      <c r="E459" s="8">
        <v>0</v>
      </c>
      <c r="F459" s="8">
        <v>0</v>
      </c>
    </row>
    <row r="460" spans="1:6" ht="34.35" customHeight="1" x14ac:dyDescent="0.25">
      <c r="A460" s="4" t="s">
        <v>232</v>
      </c>
      <c r="B460" s="5" t="s">
        <v>66</v>
      </c>
      <c r="C460" s="6"/>
      <c r="D460" s="7">
        <f>D461+D464</f>
        <v>3469021.46</v>
      </c>
      <c r="E460" s="7">
        <f t="shared" ref="E460:F460" si="113">E461</f>
        <v>30000</v>
      </c>
      <c r="F460" s="7">
        <f t="shared" si="113"/>
        <v>30000</v>
      </c>
    </row>
    <row r="461" spans="1:6" s="9" customFormat="1" x14ac:dyDescent="0.25">
      <c r="A461" s="4" t="s">
        <v>159</v>
      </c>
      <c r="B461" s="5" t="s">
        <v>67</v>
      </c>
      <c r="C461" s="6"/>
      <c r="D461" s="7">
        <f t="shared" ref="D461:F461" si="114">D462</f>
        <v>0</v>
      </c>
      <c r="E461" s="7">
        <f t="shared" si="114"/>
        <v>30000</v>
      </c>
      <c r="F461" s="7">
        <f t="shared" si="114"/>
        <v>30000</v>
      </c>
    </row>
    <row r="462" spans="1:6" x14ac:dyDescent="0.25">
      <c r="A462" s="27" t="s">
        <v>273</v>
      </c>
      <c r="B462" s="2" t="s">
        <v>67</v>
      </c>
      <c r="C462" s="3">
        <v>300</v>
      </c>
      <c r="D462" s="8">
        <f>D463</f>
        <v>0</v>
      </c>
      <c r="E462" s="8">
        <f>E463</f>
        <v>30000</v>
      </c>
      <c r="F462" s="8">
        <f>F463</f>
        <v>30000</v>
      </c>
    </row>
    <row r="463" spans="1:6" ht="31.5" x14ac:dyDescent="0.25">
      <c r="A463" s="27" t="s">
        <v>286</v>
      </c>
      <c r="B463" s="2" t="s">
        <v>67</v>
      </c>
      <c r="C463" s="3">
        <v>320</v>
      </c>
      <c r="D463" s="8">
        <v>0</v>
      </c>
      <c r="E463" s="8">
        <v>30000</v>
      </c>
      <c r="F463" s="8">
        <v>30000</v>
      </c>
    </row>
    <row r="464" spans="1:6" s="9" customFormat="1" x14ac:dyDescent="0.25">
      <c r="A464" s="4" t="s">
        <v>159</v>
      </c>
      <c r="B464" s="5" t="s">
        <v>373</v>
      </c>
      <c r="C464" s="6"/>
      <c r="D464" s="7">
        <f t="shared" ref="D464:F464" si="115">D465</f>
        <v>3469021.46</v>
      </c>
      <c r="E464" s="7">
        <f t="shared" si="115"/>
        <v>0</v>
      </c>
      <c r="F464" s="7">
        <f t="shared" si="115"/>
        <v>0</v>
      </c>
    </row>
    <row r="465" spans="1:6" x14ac:dyDescent="0.25">
      <c r="A465" s="27" t="s">
        <v>273</v>
      </c>
      <c r="B465" s="2" t="s">
        <v>373</v>
      </c>
      <c r="C465" s="3">
        <v>300</v>
      </c>
      <c r="D465" s="8">
        <f>D466</f>
        <v>3469021.46</v>
      </c>
      <c r="E465" s="8">
        <f>E466</f>
        <v>0</v>
      </c>
      <c r="F465" s="8">
        <f>F466</f>
        <v>0</v>
      </c>
    </row>
    <row r="466" spans="1:6" ht="31.5" x14ac:dyDescent="0.25">
      <c r="A466" s="27" t="s">
        <v>286</v>
      </c>
      <c r="B466" s="2" t="s">
        <v>373</v>
      </c>
      <c r="C466" s="3">
        <v>320</v>
      </c>
      <c r="D466" s="8">
        <v>3469021.46</v>
      </c>
      <c r="E466" s="8">
        <v>0</v>
      </c>
      <c r="F466" s="8">
        <v>0</v>
      </c>
    </row>
    <row r="467" spans="1:6" ht="47.25" x14ac:dyDescent="0.25">
      <c r="A467" s="4" t="s">
        <v>255</v>
      </c>
      <c r="B467" s="5" t="s">
        <v>68</v>
      </c>
      <c r="C467" s="6"/>
      <c r="D467" s="7">
        <f>D468+D487+D491</f>
        <v>14551172.970000001</v>
      </c>
      <c r="E467" s="7">
        <f t="shared" ref="E467:F467" si="116">E468+E487+E491</f>
        <v>2020917.03</v>
      </c>
      <c r="F467" s="7">
        <f t="shared" si="116"/>
        <v>2020917.03</v>
      </c>
    </row>
    <row r="468" spans="1:6" s="9" customFormat="1" ht="32.1" customHeight="1" x14ac:dyDescent="0.25">
      <c r="A468" s="4" t="s">
        <v>238</v>
      </c>
      <c r="B468" s="5" t="s">
        <v>69</v>
      </c>
      <c r="C468" s="6"/>
      <c r="D468" s="7">
        <f>D469+D472+D475+D478+D481+D484</f>
        <v>2432050.9700000002</v>
      </c>
      <c r="E468" s="7">
        <f t="shared" ref="E468:F468" si="117">E469+E472+E475+E478+E481+E484</f>
        <v>1920917.03</v>
      </c>
      <c r="F468" s="7">
        <f t="shared" si="117"/>
        <v>1920917.03</v>
      </c>
    </row>
    <row r="469" spans="1:6" s="9" customFormat="1" ht="34.9" customHeight="1" x14ac:dyDescent="0.25">
      <c r="A469" s="4" t="s">
        <v>239</v>
      </c>
      <c r="B469" s="5" t="s">
        <v>70</v>
      </c>
      <c r="C469" s="6"/>
      <c r="D469" s="7">
        <f t="shared" ref="D469:F470" si="118">D470</f>
        <v>10000</v>
      </c>
      <c r="E469" s="7">
        <f t="shared" si="118"/>
        <v>3000</v>
      </c>
      <c r="F469" s="7">
        <f t="shared" si="118"/>
        <v>3000</v>
      </c>
    </row>
    <row r="470" spans="1:6" ht="31.5" x14ac:dyDescent="0.25">
      <c r="A470" s="1" t="s">
        <v>269</v>
      </c>
      <c r="B470" s="2" t="s">
        <v>70</v>
      </c>
      <c r="C470" s="3">
        <v>200</v>
      </c>
      <c r="D470" s="8">
        <f t="shared" si="118"/>
        <v>10000</v>
      </c>
      <c r="E470" s="8">
        <f t="shared" si="118"/>
        <v>3000</v>
      </c>
      <c r="F470" s="8">
        <f t="shared" si="118"/>
        <v>3000</v>
      </c>
    </row>
    <row r="471" spans="1:6" ht="31.5" x14ac:dyDescent="0.25">
      <c r="A471" s="1" t="s">
        <v>270</v>
      </c>
      <c r="B471" s="2" t="s">
        <v>70</v>
      </c>
      <c r="C471" s="3">
        <v>240</v>
      </c>
      <c r="D471" s="8">
        <v>10000</v>
      </c>
      <c r="E471" s="8">
        <v>3000</v>
      </c>
      <c r="F471" s="8">
        <v>3000</v>
      </c>
    </row>
    <row r="472" spans="1:6" s="9" customFormat="1" ht="31.5" x14ac:dyDescent="0.25">
      <c r="A472" s="4" t="s">
        <v>196</v>
      </c>
      <c r="B472" s="5" t="s">
        <v>71</v>
      </c>
      <c r="C472" s="6"/>
      <c r="D472" s="7">
        <f t="shared" ref="D472:F473" si="119">D473</f>
        <v>10000</v>
      </c>
      <c r="E472" s="7">
        <f t="shared" si="119"/>
        <v>3000</v>
      </c>
      <c r="F472" s="7">
        <f t="shared" si="119"/>
        <v>3000</v>
      </c>
    </row>
    <row r="473" spans="1:6" ht="31.5" x14ac:dyDescent="0.25">
      <c r="A473" s="1" t="s">
        <v>269</v>
      </c>
      <c r="B473" s="2" t="s">
        <v>71</v>
      </c>
      <c r="C473" s="3">
        <v>200</v>
      </c>
      <c r="D473" s="8">
        <f t="shared" si="119"/>
        <v>10000</v>
      </c>
      <c r="E473" s="8">
        <f t="shared" si="119"/>
        <v>3000</v>
      </c>
      <c r="F473" s="8">
        <f t="shared" si="119"/>
        <v>3000</v>
      </c>
    </row>
    <row r="474" spans="1:6" ht="31.5" x14ac:dyDescent="0.25">
      <c r="A474" s="1" t="s">
        <v>270</v>
      </c>
      <c r="B474" s="2" t="s">
        <v>71</v>
      </c>
      <c r="C474" s="3">
        <v>240</v>
      </c>
      <c r="D474" s="8">
        <v>10000</v>
      </c>
      <c r="E474" s="8">
        <v>3000</v>
      </c>
      <c r="F474" s="8">
        <v>3000</v>
      </c>
    </row>
    <row r="475" spans="1:6" s="9" customFormat="1" ht="47.25" x14ac:dyDescent="0.25">
      <c r="A475" s="4" t="s">
        <v>254</v>
      </c>
      <c r="B475" s="5" t="s">
        <v>72</v>
      </c>
      <c r="C475" s="6"/>
      <c r="D475" s="7">
        <f t="shared" ref="D475:F476" si="120">D476</f>
        <v>10000</v>
      </c>
      <c r="E475" s="7">
        <f t="shared" si="120"/>
        <v>3000</v>
      </c>
      <c r="F475" s="7">
        <f t="shared" si="120"/>
        <v>3000</v>
      </c>
    </row>
    <row r="476" spans="1:6" ht="31.5" x14ac:dyDescent="0.25">
      <c r="A476" s="1" t="s">
        <v>269</v>
      </c>
      <c r="B476" s="2" t="s">
        <v>72</v>
      </c>
      <c r="C476" s="3">
        <v>200</v>
      </c>
      <c r="D476" s="8">
        <f t="shared" si="120"/>
        <v>10000</v>
      </c>
      <c r="E476" s="8">
        <f t="shared" si="120"/>
        <v>3000</v>
      </c>
      <c r="F476" s="8">
        <f t="shared" si="120"/>
        <v>3000</v>
      </c>
    </row>
    <row r="477" spans="1:6" ht="31.5" x14ac:dyDescent="0.25">
      <c r="A477" s="1" t="s">
        <v>270</v>
      </c>
      <c r="B477" s="2" t="s">
        <v>72</v>
      </c>
      <c r="C477" s="3">
        <v>240</v>
      </c>
      <c r="D477" s="8">
        <v>10000</v>
      </c>
      <c r="E477" s="8">
        <v>3000</v>
      </c>
      <c r="F477" s="8">
        <v>3000</v>
      </c>
    </row>
    <row r="478" spans="1:6" s="9" customFormat="1" ht="43.15" customHeight="1" x14ac:dyDescent="0.25">
      <c r="A478" s="4" t="s">
        <v>305</v>
      </c>
      <c r="B478" s="5" t="s">
        <v>73</v>
      </c>
      <c r="C478" s="6"/>
      <c r="D478" s="7">
        <f t="shared" ref="D478:F482" si="121">D479</f>
        <v>8000</v>
      </c>
      <c r="E478" s="7">
        <f t="shared" si="121"/>
        <v>1000</v>
      </c>
      <c r="F478" s="7">
        <f t="shared" si="121"/>
        <v>1000</v>
      </c>
    </row>
    <row r="479" spans="1:6" ht="31.5" x14ac:dyDescent="0.25">
      <c r="A479" s="1" t="s">
        <v>269</v>
      </c>
      <c r="B479" s="2" t="s">
        <v>73</v>
      </c>
      <c r="C479" s="3">
        <v>200</v>
      </c>
      <c r="D479" s="8">
        <f t="shared" si="121"/>
        <v>8000</v>
      </c>
      <c r="E479" s="8">
        <f t="shared" si="121"/>
        <v>1000</v>
      </c>
      <c r="F479" s="8">
        <f t="shared" si="121"/>
        <v>1000</v>
      </c>
    </row>
    <row r="480" spans="1:6" ht="31.5" x14ac:dyDescent="0.25">
      <c r="A480" s="1" t="s">
        <v>270</v>
      </c>
      <c r="B480" s="2" t="s">
        <v>73</v>
      </c>
      <c r="C480" s="3">
        <v>240</v>
      </c>
      <c r="D480" s="8">
        <v>8000</v>
      </c>
      <c r="E480" s="8">
        <v>1000</v>
      </c>
      <c r="F480" s="8">
        <v>1000</v>
      </c>
    </row>
    <row r="481" spans="1:6" s="9" customFormat="1" x14ac:dyDescent="0.25">
      <c r="A481" s="4" t="s">
        <v>330</v>
      </c>
      <c r="B481" s="5">
        <v>2610081610</v>
      </c>
      <c r="C481" s="6"/>
      <c r="D481" s="7">
        <f t="shared" si="121"/>
        <v>5000</v>
      </c>
      <c r="E481" s="7">
        <f t="shared" si="121"/>
        <v>1000</v>
      </c>
      <c r="F481" s="7">
        <f t="shared" si="121"/>
        <v>1000</v>
      </c>
    </row>
    <row r="482" spans="1:6" ht="31.5" x14ac:dyDescent="0.25">
      <c r="A482" s="1" t="s">
        <v>269</v>
      </c>
      <c r="B482" s="2">
        <v>2610081610</v>
      </c>
      <c r="C482" s="3">
        <v>200</v>
      </c>
      <c r="D482" s="8">
        <f t="shared" si="121"/>
        <v>5000</v>
      </c>
      <c r="E482" s="8">
        <f t="shared" si="121"/>
        <v>1000</v>
      </c>
      <c r="F482" s="8">
        <f t="shared" si="121"/>
        <v>1000</v>
      </c>
    </row>
    <row r="483" spans="1:6" ht="31.5" x14ac:dyDescent="0.25">
      <c r="A483" s="1" t="s">
        <v>270</v>
      </c>
      <c r="B483" s="2">
        <v>2610081610</v>
      </c>
      <c r="C483" s="3">
        <v>240</v>
      </c>
      <c r="D483" s="8">
        <v>5000</v>
      </c>
      <c r="E483" s="8">
        <v>1000</v>
      </c>
      <c r="F483" s="8">
        <v>1000</v>
      </c>
    </row>
    <row r="484" spans="1:6" s="9" customFormat="1" ht="31.5" x14ac:dyDescent="0.25">
      <c r="A484" s="4" t="s">
        <v>185</v>
      </c>
      <c r="B484" s="5" t="s">
        <v>331</v>
      </c>
      <c r="C484" s="6"/>
      <c r="D484" s="7">
        <f t="shared" ref="D484:F485" si="122">D485</f>
        <v>2389050.9700000002</v>
      </c>
      <c r="E484" s="7">
        <f t="shared" si="122"/>
        <v>1909917.03</v>
      </c>
      <c r="F484" s="7">
        <f t="shared" si="122"/>
        <v>1909917.03</v>
      </c>
    </row>
    <row r="485" spans="1:6" x14ac:dyDescent="0.25">
      <c r="A485" s="1" t="s">
        <v>281</v>
      </c>
      <c r="B485" s="2" t="s">
        <v>331</v>
      </c>
      <c r="C485" s="3">
        <v>800</v>
      </c>
      <c r="D485" s="8">
        <f t="shared" si="122"/>
        <v>2389050.9700000002</v>
      </c>
      <c r="E485" s="8">
        <f t="shared" si="122"/>
        <v>1909917.03</v>
      </c>
      <c r="F485" s="8">
        <f t="shared" si="122"/>
        <v>1909917.03</v>
      </c>
    </row>
    <row r="486" spans="1:6" x14ac:dyDescent="0.25">
      <c r="A486" s="1" t="s">
        <v>141</v>
      </c>
      <c r="B486" s="2" t="s">
        <v>331</v>
      </c>
      <c r="C486" s="3">
        <v>870</v>
      </c>
      <c r="D486" s="8">
        <v>2389050.9700000002</v>
      </c>
      <c r="E486" s="8">
        <v>1909917.03</v>
      </c>
      <c r="F486" s="8">
        <v>1909917.03</v>
      </c>
    </row>
    <row r="487" spans="1:6" s="9" customFormat="1" ht="47.25" x14ac:dyDescent="0.25">
      <c r="A487" s="4" t="s">
        <v>243</v>
      </c>
      <c r="B487" s="5" t="s">
        <v>74</v>
      </c>
      <c r="C487" s="6"/>
      <c r="D487" s="7">
        <f t="shared" ref="D487:F489" si="123">D488</f>
        <v>100000</v>
      </c>
      <c r="E487" s="7">
        <f t="shared" si="123"/>
        <v>25000</v>
      </c>
      <c r="F487" s="7">
        <f t="shared" si="123"/>
        <v>25000</v>
      </c>
    </row>
    <row r="488" spans="1:6" s="9" customFormat="1" ht="31.5" x14ac:dyDescent="0.25">
      <c r="A488" s="4" t="s">
        <v>204</v>
      </c>
      <c r="B488" s="5" t="s">
        <v>332</v>
      </c>
      <c r="C488" s="6"/>
      <c r="D488" s="7">
        <f t="shared" si="123"/>
        <v>100000</v>
      </c>
      <c r="E488" s="7">
        <f t="shared" si="123"/>
        <v>25000</v>
      </c>
      <c r="F488" s="7">
        <f t="shared" si="123"/>
        <v>25000</v>
      </c>
    </row>
    <row r="489" spans="1:6" ht="31.5" x14ac:dyDescent="0.25">
      <c r="A489" s="40" t="s">
        <v>264</v>
      </c>
      <c r="B489" s="2" t="s">
        <v>332</v>
      </c>
      <c r="C489" s="3">
        <v>600</v>
      </c>
      <c r="D489" s="8">
        <f t="shared" si="123"/>
        <v>100000</v>
      </c>
      <c r="E489" s="8">
        <f t="shared" si="123"/>
        <v>25000</v>
      </c>
      <c r="F489" s="8">
        <f t="shared" si="123"/>
        <v>25000</v>
      </c>
    </row>
    <row r="490" spans="1:6" ht="31.5" x14ac:dyDescent="0.25">
      <c r="A490" s="40" t="s">
        <v>280</v>
      </c>
      <c r="B490" s="2" t="s">
        <v>332</v>
      </c>
      <c r="C490" s="3">
        <v>630</v>
      </c>
      <c r="D490" s="8">
        <v>100000</v>
      </c>
      <c r="E490" s="8">
        <v>25000</v>
      </c>
      <c r="F490" s="8">
        <v>25000</v>
      </c>
    </row>
    <row r="491" spans="1:6" s="9" customFormat="1" ht="31.5" x14ac:dyDescent="0.25">
      <c r="A491" s="4" t="s">
        <v>215</v>
      </c>
      <c r="B491" s="5" t="s">
        <v>75</v>
      </c>
      <c r="C491" s="6"/>
      <c r="D491" s="7">
        <f>D492</f>
        <v>12019122</v>
      </c>
      <c r="E491" s="7">
        <f>E492</f>
        <v>75000</v>
      </c>
      <c r="F491" s="7">
        <f>F492</f>
        <v>75000</v>
      </c>
    </row>
    <row r="492" spans="1:6" s="9" customFormat="1" ht="31.7" customHeight="1" x14ac:dyDescent="0.25">
      <c r="A492" s="4" t="s">
        <v>334</v>
      </c>
      <c r="B492" s="5" t="s">
        <v>333</v>
      </c>
      <c r="C492" s="6"/>
      <c r="D492" s="7">
        <f t="shared" ref="D492:F493" si="124">D493</f>
        <v>12019122</v>
      </c>
      <c r="E492" s="7">
        <f t="shared" si="124"/>
        <v>75000</v>
      </c>
      <c r="F492" s="7">
        <f t="shared" si="124"/>
        <v>75000</v>
      </c>
    </row>
    <row r="493" spans="1:6" x14ac:dyDescent="0.25">
      <c r="A493" s="1" t="s">
        <v>281</v>
      </c>
      <c r="B493" s="2" t="s">
        <v>333</v>
      </c>
      <c r="C493" s="3">
        <v>800</v>
      </c>
      <c r="D493" s="8">
        <f t="shared" si="124"/>
        <v>12019122</v>
      </c>
      <c r="E493" s="8">
        <f t="shared" si="124"/>
        <v>75000</v>
      </c>
      <c r="F493" s="8">
        <f t="shared" si="124"/>
        <v>75000</v>
      </c>
    </row>
    <row r="494" spans="1:6" x14ac:dyDescent="0.25">
      <c r="A494" s="1" t="s">
        <v>141</v>
      </c>
      <c r="B494" s="2" t="s">
        <v>333</v>
      </c>
      <c r="C494" s="3">
        <v>870</v>
      </c>
      <c r="D494" s="8">
        <v>12019122</v>
      </c>
      <c r="E494" s="8">
        <v>75000</v>
      </c>
      <c r="F494" s="8">
        <v>75000</v>
      </c>
    </row>
    <row r="495" spans="1:6" ht="32.1" customHeight="1" x14ac:dyDescent="0.25">
      <c r="A495" s="4" t="s">
        <v>299</v>
      </c>
      <c r="B495" s="5" t="s">
        <v>76</v>
      </c>
      <c r="C495" s="6"/>
      <c r="D495" s="7">
        <f t="shared" ref="D495:F496" si="125">D496</f>
        <v>38263000</v>
      </c>
      <c r="E495" s="7">
        <f t="shared" si="125"/>
        <v>0</v>
      </c>
      <c r="F495" s="7">
        <f t="shared" si="125"/>
        <v>0</v>
      </c>
    </row>
    <row r="496" spans="1:6" s="9" customFormat="1" ht="31.5" x14ac:dyDescent="0.25">
      <c r="A496" s="4" t="s">
        <v>191</v>
      </c>
      <c r="B496" s="5" t="s">
        <v>335</v>
      </c>
      <c r="C496" s="6"/>
      <c r="D496" s="7">
        <f>D497</f>
        <v>38263000</v>
      </c>
      <c r="E496" s="7">
        <f t="shared" si="125"/>
        <v>0</v>
      </c>
      <c r="F496" s="7">
        <f t="shared" si="125"/>
        <v>0</v>
      </c>
    </row>
    <row r="497" spans="1:6" x14ac:dyDescent="0.25">
      <c r="A497" s="1" t="s">
        <v>281</v>
      </c>
      <c r="B497" s="2" t="s">
        <v>335</v>
      </c>
      <c r="C497" s="3">
        <v>800</v>
      </c>
      <c r="D497" s="8">
        <f t="shared" ref="D497:F497" si="126">D498</f>
        <v>38263000</v>
      </c>
      <c r="E497" s="8">
        <f t="shared" si="126"/>
        <v>0</v>
      </c>
      <c r="F497" s="8">
        <f t="shared" si="126"/>
        <v>0</v>
      </c>
    </row>
    <row r="498" spans="1:6" x14ac:dyDescent="0.25">
      <c r="A498" s="1" t="s">
        <v>141</v>
      </c>
      <c r="B498" s="2" t="s">
        <v>335</v>
      </c>
      <c r="C498" s="3">
        <v>870</v>
      </c>
      <c r="D498" s="8">
        <v>38263000</v>
      </c>
      <c r="E498" s="8">
        <v>0</v>
      </c>
      <c r="F498" s="8">
        <v>0</v>
      </c>
    </row>
    <row r="499" spans="1:6" ht="8.4499999999999993" customHeight="1" x14ac:dyDescent="0.25">
      <c r="A499" s="27"/>
      <c r="B499" s="2"/>
      <c r="C499" s="3"/>
      <c r="D499" s="8"/>
      <c r="E499" s="8"/>
      <c r="F499" s="8"/>
    </row>
    <row r="500" spans="1:6" ht="19.350000000000001" customHeight="1" x14ac:dyDescent="0.25">
      <c r="A500" s="28" t="s">
        <v>290</v>
      </c>
      <c r="B500" s="29"/>
      <c r="C500" s="3"/>
      <c r="D500" s="7">
        <f>D502+D506+D510+D523+D535+D579+D593+D600+D658</f>
        <v>184904919.88999999</v>
      </c>
      <c r="E500" s="7">
        <f>E502+E506+E510+E523+E535+E579+E593+E600+E658</f>
        <v>171222418.16</v>
      </c>
      <c r="F500" s="7">
        <f>F502+F506+F510+F523+F535+F579+F593+F600+F658</f>
        <v>176839346.38</v>
      </c>
    </row>
    <row r="501" spans="1:6" ht="8.4499999999999993" customHeight="1" x14ac:dyDescent="0.25">
      <c r="A501" s="30"/>
      <c r="B501" s="29"/>
      <c r="C501" s="3"/>
      <c r="D501" s="8"/>
      <c r="E501" s="8"/>
      <c r="F501" s="8"/>
    </row>
    <row r="502" spans="1:6" x14ac:dyDescent="0.25">
      <c r="A502" s="4" t="s">
        <v>151</v>
      </c>
      <c r="B502" s="5" t="s">
        <v>77</v>
      </c>
      <c r="C502" s="6"/>
      <c r="D502" s="7">
        <f>D503</f>
        <v>3578266</v>
      </c>
      <c r="E502" s="7">
        <f t="shared" ref="E502:F502" si="127">E503</f>
        <v>0</v>
      </c>
      <c r="F502" s="7">
        <f t="shared" si="127"/>
        <v>0</v>
      </c>
    </row>
    <row r="503" spans="1:6" s="9" customFormat="1" x14ac:dyDescent="0.25">
      <c r="A503" s="4" t="s">
        <v>168</v>
      </c>
      <c r="B503" s="5" t="s">
        <v>78</v>
      </c>
      <c r="C503" s="6"/>
      <c r="D503" s="7">
        <f t="shared" ref="D503:F504" si="128">D504</f>
        <v>3578266</v>
      </c>
      <c r="E503" s="7">
        <f t="shared" si="128"/>
        <v>0</v>
      </c>
      <c r="F503" s="7">
        <f t="shared" si="128"/>
        <v>0</v>
      </c>
    </row>
    <row r="504" spans="1:6" x14ac:dyDescent="0.25">
      <c r="A504" s="1" t="s">
        <v>281</v>
      </c>
      <c r="B504" s="2" t="s">
        <v>78</v>
      </c>
      <c r="C504" s="3">
        <v>800</v>
      </c>
      <c r="D504" s="8">
        <f t="shared" si="128"/>
        <v>3578266</v>
      </c>
      <c r="E504" s="8">
        <f t="shared" si="128"/>
        <v>0</v>
      </c>
      <c r="F504" s="8">
        <f t="shared" si="128"/>
        <v>0</v>
      </c>
    </row>
    <row r="505" spans="1:6" x14ac:dyDescent="0.25">
      <c r="A505" s="27" t="s">
        <v>300</v>
      </c>
      <c r="B505" s="2" t="s">
        <v>78</v>
      </c>
      <c r="C505" s="3">
        <v>830</v>
      </c>
      <c r="D505" s="8">
        <v>3578266</v>
      </c>
      <c r="E505" s="8">
        <v>0</v>
      </c>
      <c r="F505" s="8">
        <v>0</v>
      </c>
    </row>
    <row r="506" spans="1:6" x14ac:dyDescent="0.25">
      <c r="A506" s="4" t="s">
        <v>158</v>
      </c>
      <c r="B506" s="5" t="s">
        <v>79</v>
      </c>
      <c r="C506" s="6"/>
      <c r="D506" s="7">
        <f>D508</f>
        <v>2521947.96</v>
      </c>
      <c r="E506" s="7">
        <f>E508</f>
        <v>2547167.44</v>
      </c>
      <c r="F506" s="7">
        <f>F508</f>
        <v>2649054.14</v>
      </c>
    </row>
    <row r="507" spans="1:6" x14ac:dyDescent="0.25">
      <c r="A507" s="4" t="s">
        <v>351</v>
      </c>
      <c r="B507" s="5">
        <v>7000080010</v>
      </c>
      <c r="C507" s="6"/>
      <c r="D507" s="7">
        <f>D508</f>
        <v>2521947.96</v>
      </c>
      <c r="E507" s="7">
        <f t="shared" ref="E507:F507" si="129">E508</f>
        <v>2547167.44</v>
      </c>
      <c r="F507" s="7">
        <f t="shared" si="129"/>
        <v>2649054.14</v>
      </c>
    </row>
    <row r="508" spans="1:6" ht="49.35" customHeight="1" x14ac:dyDescent="0.25">
      <c r="A508" s="1" t="s">
        <v>267</v>
      </c>
      <c r="B508" s="2" t="s">
        <v>80</v>
      </c>
      <c r="C508" s="3">
        <v>100</v>
      </c>
      <c r="D508" s="8">
        <f t="shared" ref="D508:F508" si="130">D509</f>
        <v>2521947.96</v>
      </c>
      <c r="E508" s="8">
        <f t="shared" si="130"/>
        <v>2547167.44</v>
      </c>
      <c r="F508" s="8">
        <f t="shared" si="130"/>
        <v>2649054.14</v>
      </c>
    </row>
    <row r="509" spans="1:6" ht="19.899999999999999" customHeight="1" x14ac:dyDescent="0.25">
      <c r="A509" s="1" t="s">
        <v>268</v>
      </c>
      <c r="B509" s="2" t="s">
        <v>80</v>
      </c>
      <c r="C509" s="3">
        <v>120</v>
      </c>
      <c r="D509" s="8">
        <v>2521947.96</v>
      </c>
      <c r="E509" s="8">
        <v>2547167.44</v>
      </c>
      <c r="F509" s="8">
        <v>2649054.14</v>
      </c>
    </row>
    <row r="510" spans="1:6" ht="31.5" x14ac:dyDescent="0.25">
      <c r="A510" s="4" t="s">
        <v>181</v>
      </c>
      <c r="B510" s="5" t="s">
        <v>81</v>
      </c>
      <c r="C510" s="6"/>
      <c r="D510" s="7">
        <f>D511+D515</f>
        <v>2916000.15</v>
      </c>
      <c r="E510" s="7">
        <f>E511+E515</f>
        <v>2938231.3099999996</v>
      </c>
      <c r="F510" s="7">
        <f>F511+F515</f>
        <v>3028045.21</v>
      </c>
    </row>
    <row r="511" spans="1:6" s="9" customFormat="1" x14ac:dyDescent="0.25">
      <c r="A511" s="4" t="s">
        <v>163</v>
      </c>
      <c r="B511" s="5" t="s">
        <v>82</v>
      </c>
      <c r="C511" s="6"/>
      <c r="D511" s="7">
        <f>D513</f>
        <v>1541190.43</v>
      </c>
      <c r="E511" s="7">
        <f>E513</f>
        <v>1556602.32</v>
      </c>
      <c r="F511" s="7">
        <f>F513</f>
        <v>1618866.42</v>
      </c>
    </row>
    <row r="512" spans="1:6" s="9" customFormat="1" ht="17.850000000000001" customHeight="1" x14ac:dyDescent="0.25">
      <c r="A512" s="4" t="s">
        <v>352</v>
      </c>
      <c r="B512" s="5">
        <v>7110080040</v>
      </c>
      <c r="C512" s="6"/>
      <c r="D512" s="7">
        <f>D513</f>
        <v>1541190.43</v>
      </c>
      <c r="E512" s="7">
        <f t="shared" ref="E512:F512" si="131">E513</f>
        <v>1556602.32</v>
      </c>
      <c r="F512" s="7">
        <f t="shared" si="131"/>
        <v>1618866.42</v>
      </c>
    </row>
    <row r="513" spans="1:6" ht="51.6" customHeight="1" x14ac:dyDescent="0.25">
      <c r="A513" s="1" t="s">
        <v>267</v>
      </c>
      <c r="B513" s="2" t="s">
        <v>83</v>
      </c>
      <c r="C513" s="3">
        <v>100</v>
      </c>
      <c r="D513" s="8">
        <f t="shared" ref="D513:F513" si="132">D514</f>
        <v>1541190.43</v>
      </c>
      <c r="E513" s="8">
        <f t="shared" si="132"/>
        <v>1556602.32</v>
      </c>
      <c r="F513" s="8">
        <f t="shared" si="132"/>
        <v>1618866.42</v>
      </c>
    </row>
    <row r="514" spans="1:6" ht="21" customHeight="1" x14ac:dyDescent="0.25">
      <c r="A514" s="1" t="s">
        <v>268</v>
      </c>
      <c r="B514" s="2" t="s">
        <v>83</v>
      </c>
      <c r="C514" s="3">
        <v>120</v>
      </c>
      <c r="D514" s="8">
        <v>1541190.43</v>
      </c>
      <c r="E514" s="8">
        <v>1556602.32</v>
      </c>
      <c r="F514" s="8">
        <v>1618866.42</v>
      </c>
    </row>
    <row r="515" spans="1:6" s="9" customFormat="1" ht="31.5" x14ac:dyDescent="0.25">
      <c r="A515" s="4" t="s">
        <v>197</v>
      </c>
      <c r="B515" s="5" t="s">
        <v>84</v>
      </c>
      <c r="C515" s="6"/>
      <c r="D515" s="7">
        <f>D516</f>
        <v>1374809.72</v>
      </c>
      <c r="E515" s="7">
        <f>E516</f>
        <v>1381628.9899999998</v>
      </c>
      <c r="F515" s="7">
        <f>F516</f>
        <v>1409178.79</v>
      </c>
    </row>
    <row r="516" spans="1:6" s="9" customFormat="1" ht="31.5" x14ac:dyDescent="0.25">
      <c r="A516" s="4" t="s">
        <v>186</v>
      </c>
      <c r="B516" s="5" t="s">
        <v>85</v>
      </c>
      <c r="C516" s="6"/>
      <c r="D516" s="7">
        <f>D517+D519+D521</f>
        <v>1374809.72</v>
      </c>
      <c r="E516" s="7">
        <f>E517+E519+E521</f>
        <v>1381628.9899999998</v>
      </c>
      <c r="F516" s="7">
        <f>F517+F519+F521</f>
        <v>1409178.79</v>
      </c>
    </row>
    <row r="517" spans="1:6" ht="50.45" customHeight="1" x14ac:dyDescent="0.25">
      <c r="A517" s="1" t="s">
        <v>267</v>
      </c>
      <c r="B517" s="2" t="s">
        <v>85</v>
      </c>
      <c r="C517" s="3">
        <v>100</v>
      </c>
      <c r="D517" s="8">
        <f>D518</f>
        <v>1014026.12</v>
      </c>
      <c r="E517" s="8">
        <f>E518</f>
        <v>1085845.3899999999</v>
      </c>
      <c r="F517" s="8">
        <f>F518</f>
        <v>1113395.19</v>
      </c>
    </row>
    <row r="518" spans="1:6" ht="21" customHeight="1" x14ac:dyDescent="0.25">
      <c r="A518" s="1" t="s">
        <v>268</v>
      </c>
      <c r="B518" s="2" t="s">
        <v>85</v>
      </c>
      <c r="C518" s="3">
        <v>120</v>
      </c>
      <c r="D518" s="8">
        <v>1014026.12</v>
      </c>
      <c r="E518" s="8">
        <v>1085845.3899999999</v>
      </c>
      <c r="F518" s="8">
        <v>1113395.19</v>
      </c>
    </row>
    <row r="519" spans="1:6" ht="31.5" x14ac:dyDescent="0.25">
      <c r="A519" s="1" t="s">
        <v>269</v>
      </c>
      <c r="B519" s="2" t="s">
        <v>85</v>
      </c>
      <c r="C519" s="3">
        <v>200</v>
      </c>
      <c r="D519" s="8">
        <f>D520</f>
        <v>360533.6</v>
      </c>
      <c r="E519" s="8">
        <f>E520</f>
        <v>295533.59999999998</v>
      </c>
      <c r="F519" s="8">
        <f>F520</f>
        <v>295533.59999999998</v>
      </c>
    </row>
    <row r="520" spans="1:6" ht="31.5" x14ac:dyDescent="0.25">
      <c r="A520" s="1" t="s">
        <v>270</v>
      </c>
      <c r="B520" s="2" t="s">
        <v>85</v>
      </c>
      <c r="C520" s="3">
        <v>240</v>
      </c>
      <c r="D520" s="8">
        <v>360533.6</v>
      </c>
      <c r="E520" s="8">
        <v>295533.59999999998</v>
      </c>
      <c r="F520" s="8">
        <v>295533.59999999998</v>
      </c>
    </row>
    <row r="521" spans="1:6" x14ac:dyDescent="0.25">
      <c r="A521" s="1" t="s">
        <v>281</v>
      </c>
      <c r="B521" s="2" t="s">
        <v>85</v>
      </c>
      <c r="C521" s="3">
        <v>800</v>
      </c>
      <c r="D521" s="8">
        <f>D522</f>
        <v>250</v>
      </c>
      <c r="E521" s="8">
        <f>E522</f>
        <v>250</v>
      </c>
      <c r="F521" s="8">
        <f>F522</f>
        <v>250</v>
      </c>
    </row>
    <row r="522" spans="1:6" x14ac:dyDescent="0.25">
      <c r="A522" s="1" t="s">
        <v>283</v>
      </c>
      <c r="B522" s="2" t="s">
        <v>85</v>
      </c>
      <c r="C522" s="3">
        <v>850</v>
      </c>
      <c r="D522" s="8">
        <v>250</v>
      </c>
      <c r="E522" s="8">
        <v>250</v>
      </c>
      <c r="F522" s="8">
        <v>250</v>
      </c>
    </row>
    <row r="523" spans="1:6" ht="31.5" x14ac:dyDescent="0.25">
      <c r="A523" s="4" t="s">
        <v>182</v>
      </c>
      <c r="B523" s="5" t="s">
        <v>86</v>
      </c>
      <c r="C523" s="6"/>
      <c r="D523" s="7">
        <f>D524+D527</f>
        <v>1847852.91</v>
      </c>
      <c r="E523" s="7">
        <f>E524+E527</f>
        <v>1863074.5299999998</v>
      </c>
      <c r="F523" s="7">
        <f>F524+F527</f>
        <v>1924569.87</v>
      </c>
    </row>
    <row r="524" spans="1:6" s="9" customFormat="1" x14ac:dyDescent="0.25">
      <c r="A524" s="4" t="s">
        <v>167</v>
      </c>
      <c r="B524" s="5" t="s">
        <v>87</v>
      </c>
      <c r="C524" s="6"/>
      <c r="D524" s="7">
        <f t="shared" ref="D524:F525" si="133">D525</f>
        <v>1370990.75</v>
      </c>
      <c r="E524" s="7">
        <f t="shared" si="133"/>
        <v>1384415.66</v>
      </c>
      <c r="F524" s="7">
        <f t="shared" si="133"/>
        <v>1438652.29</v>
      </c>
    </row>
    <row r="525" spans="1:6" ht="48.2" customHeight="1" x14ac:dyDescent="0.25">
      <c r="A525" s="1" t="s">
        <v>267</v>
      </c>
      <c r="B525" s="2" t="s">
        <v>88</v>
      </c>
      <c r="C525" s="3">
        <v>100</v>
      </c>
      <c r="D525" s="8">
        <f t="shared" si="133"/>
        <v>1370990.75</v>
      </c>
      <c r="E525" s="8">
        <f t="shared" si="133"/>
        <v>1384415.66</v>
      </c>
      <c r="F525" s="8">
        <f t="shared" si="133"/>
        <v>1438652.29</v>
      </c>
    </row>
    <row r="526" spans="1:6" ht="17.45" customHeight="1" x14ac:dyDescent="0.25">
      <c r="A526" s="1" t="s">
        <v>268</v>
      </c>
      <c r="B526" s="2" t="s">
        <v>88</v>
      </c>
      <c r="C526" s="3">
        <v>120</v>
      </c>
      <c r="D526" s="8">
        <v>1370990.75</v>
      </c>
      <c r="E526" s="8">
        <v>1384415.66</v>
      </c>
      <c r="F526" s="8">
        <v>1438652.29</v>
      </c>
    </row>
    <row r="527" spans="1:6" s="9" customFormat="1" ht="32.1" customHeight="1" x14ac:dyDescent="0.25">
      <c r="A527" s="4" t="s">
        <v>306</v>
      </c>
      <c r="B527" s="5" t="s">
        <v>89</v>
      </c>
      <c r="C527" s="6"/>
      <c r="D527" s="7">
        <f>D528</f>
        <v>476862.16</v>
      </c>
      <c r="E527" s="7">
        <f>E528</f>
        <v>478658.87</v>
      </c>
      <c r="F527" s="7">
        <f>F528</f>
        <v>485917.58</v>
      </c>
    </row>
    <row r="528" spans="1:6" s="9" customFormat="1" ht="33.200000000000003" customHeight="1" x14ac:dyDescent="0.25">
      <c r="A528" s="4" t="s">
        <v>186</v>
      </c>
      <c r="B528" s="5" t="s">
        <v>90</v>
      </c>
      <c r="C528" s="6"/>
      <c r="D528" s="7">
        <f>D529+D531+D533</f>
        <v>476862.16</v>
      </c>
      <c r="E528" s="7">
        <f>E529+E531+E533</f>
        <v>478658.87</v>
      </c>
      <c r="F528" s="7">
        <f>F529+F531+F533</f>
        <v>485917.58</v>
      </c>
    </row>
    <row r="529" spans="1:6" ht="45.95" customHeight="1" x14ac:dyDescent="0.25">
      <c r="A529" s="1" t="s">
        <v>267</v>
      </c>
      <c r="B529" s="2" t="s">
        <v>90</v>
      </c>
      <c r="C529" s="3">
        <v>100</v>
      </c>
      <c r="D529" s="8">
        <f>D530</f>
        <v>0</v>
      </c>
      <c r="E529" s="8">
        <f>E530</f>
        <v>281467.87</v>
      </c>
      <c r="F529" s="8">
        <f>F530</f>
        <v>288726.58</v>
      </c>
    </row>
    <row r="530" spans="1:6" ht="18.95" customHeight="1" x14ac:dyDescent="0.25">
      <c r="A530" s="1" t="s">
        <v>268</v>
      </c>
      <c r="B530" s="2" t="s">
        <v>90</v>
      </c>
      <c r="C530" s="3">
        <v>120</v>
      </c>
      <c r="D530" s="8">
        <v>0</v>
      </c>
      <c r="E530" s="8">
        <v>281467.87</v>
      </c>
      <c r="F530" s="8">
        <v>288726.58</v>
      </c>
    </row>
    <row r="531" spans="1:6" ht="31.7" customHeight="1" x14ac:dyDescent="0.25">
      <c r="A531" s="1" t="s">
        <v>269</v>
      </c>
      <c r="B531" s="2" t="s">
        <v>90</v>
      </c>
      <c r="C531" s="3">
        <v>200</v>
      </c>
      <c r="D531" s="8">
        <f>D532</f>
        <v>473862.16</v>
      </c>
      <c r="E531" s="8">
        <f>E532</f>
        <v>194191</v>
      </c>
      <c r="F531" s="8">
        <f>F532</f>
        <v>194191</v>
      </c>
    </row>
    <row r="532" spans="1:6" ht="33.75" customHeight="1" x14ac:dyDescent="0.25">
      <c r="A532" s="1" t="s">
        <v>270</v>
      </c>
      <c r="B532" s="2" t="s">
        <v>90</v>
      </c>
      <c r="C532" s="3">
        <v>240</v>
      </c>
      <c r="D532" s="8">
        <v>473862.16</v>
      </c>
      <c r="E532" s="8">
        <v>194191</v>
      </c>
      <c r="F532" s="8">
        <v>194191</v>
      </c>
    </row>
    <row r="533" spans="1:6" x14ac:dyDescent="0.25">
      <c r="A533" s="1" t="s">
        <v>281</v>
      </c>
      <c r="B533" s="2" t="s">
        <v>90</v>
      </c>
      <c r="C533" s="3">
        <v>800</v>
      </c>
      <c r="D533" s="8">
        <f>D534</f>
        <v>3000</v>
      </c>
      <c r="E533" s="8">
        <f>E534</f>
        <v>3000</v>
      </c>
      <c r="F533" s="8">
        <f>F534</f>
        <v>3000</v>
      </c>
    </row>
    <row r="534" spans="1:6" x14ac:dyDescent="0.25">
      <c r="A534" s="1" t="s">
        <v>283</v>
      </c>
      <c r="B534" s="2" t="s">
        <v>90</v>
      </c>
      <c r="C534" s="3">
        <v>850</v>
      </c>
      <c r="D534" s="8">
        <v>3000</v>
      </c>
      <c r="E534" s="8">
        <v>3000</v>
      </c>
      <c r="F534" s="8">
        <v>3000</v>
      </c>
    </row>
    <row r="535" spans="1:6" x14ac:dyDescent="0.25">
      <c r="A535" s="4" t="s">
        <v>160</v>
      </c>
      <c r="B535" s="5" t="s">
        <v>91</v>
      </c>
      <c r="C535" s="6"/>
      <c r="D535" s="7">
        <f>D536+D544</f>
        <v>62473308.769999996</v>
      </c>
      <c r="E535" s="7">
        <f>E536+E544</f>
        <v>62948029.999999993</v>
      </c>
      <c r="F535" s="7">
        <f>F536+F544</f>
        <v>65082686.039999992</v>
      </c>
    </row>
    <row r="536" spans="1:6" s="9" customFormat="1" ht="19.899999999999999" customHeight="1" x14ac:dyDescent="0.25">
      <c r="A536" s="4" t="s">
        <v>176</v>
      </c>
      <c r="B536" s="5" t="s">
        <v>92</v>
      </c>
      <c r="C536" s="6"/>
      <c r="D536" s="7">
        <f>D537</f>
        <v>18890359.719999999</v>
      </c>
      <c r="E536" s="7">
        <f>E537</f>
        <v>19068944.32</v>
      </c>
      <c r="F536" s="7">
        <f>F537</f>
        <v>19790426.09</v>
      </c>
    </row>
    <row r="537" spans="1:6" s="9" customFormat="1" ht="31.5" x14ac:dyDescent="0.25">
      <c r="A537" s="4" t="s">
        <v>284</v>
      </c>
      <c r="B537" s="5">
        <v>7320080020</v>
      </c>
      <c r="C537" s="6"/>
      <c r="D537" s="7">
        <f>D538+D540+D542</f>
        <v>18890359.719999999</v>
      </c>
      <c r="E537" s="7">
        <f>E538+E540+E542</f>
        <v>19068944.32</v>
      </c>
      <c r="F537" s="7">
        <f>F538+F540+F542</f>
        <v>19790426.09</v>
      </c>
    </row>
    <row r="538" spans="1:6" ht="51.6" customHeight="1" x14ac:dyDescent="0.25">
      <c r="A538" s="1" t="s">
        <v>267</v>
      </c>
      <c r="B538" s="2" t="s">
        <v>93</v>
      </c>
      <c r="C538" s="3">
        <v>100</v>
      </c>
      <c r="D538" s="8">
        <f>D539</f>
        <v>18014459.719999999</v>
      </c>
      <c r="E538" s="8">
        <f>E539</f>
        <v>18193044.32</v>
      </c>
      <c r="F538" s="8">
        <f>F539</f>
        <v>18914526.09</v>
      </c>
    </row>
    <row r="539" spans="1:6" ht="20.45" customHeight="1" x14ac:dyDescent="0.25">
      <c r="A539" s="1" t="s">
        <v>268</v>
      </c>
      <c r="B539" s="2" t="s">
        <v>93</v>
      </c>
      <c r="C539" s="3">
        <v>120</v>
      </c>
      <c r="D539" s="8">
        <v>18014459.719999999</v>
      </c>
      <c r="E539" s="8">
        <v>18193044.32</v>
      </c>
      <c r="F539" s="8">
        <v>18914526.09</v>
      </c>
    </row>
    <row r="540" spans="1:6" ht="31.5" x14ac:dyDescent="0.25">
      <c r="A540" s="1" t="s">
        <v>269</v>
      </c>
      <c r="B540" s="2" t="s">
        <v>93</v>
      </c>
      <c r="C540" s="3">
        <v>200</v>
      </c>
      <c r="D540" s="8">
        <f>D541</f>
        <v>874900</v>
      </c>
      <c r="E540" s="8">
        <f>E541</f>
        <v>874900</v>
      </c>
      <c r="F540" s="8">
        <f>F541</f>
        <v>874900</v>
      </c>
    </row>
    <row r="541" spans="1:6" ht="31.5" x14ac:dyDescent="0.25">
      <c r="A541" s="1" t="s">
        <v>270</v>
      </c>
      <c r="B541" s="2" t="s">
        <v>93</v>
      </c>
      <c r="C541" s="3">
        <v>240</v>
      </c>
      <c r="D541" s="8">
        <v>874900</v>
      </c>
      <c r="E541" s="8">
        <v>874900</v>
      </c>
      <c r="F541" s="8">
        <v>874900</v>
      </c>
    </row>
    <row r="542" spans="1:6" x14ac:dyDescent="0.25">
      <c r="A542" s="1" t="s">
        <v>281</v>
      </c>
      <c r="B542" s="2" t="s">
        <v>93</v>
      </c>
      <c r="C542" s="3">
        <v>800</v>
      </c>
      <c r="D542" s="8">
        <f>D543</f>
        <v>1000</v>
      </c>
      <c r="E542" s="8">
        <f>E543</f>
        <v>1000</v>
      </c>
      <c r="F542" s="8">
        <f>F543</f>
        <v>1000</v>
      </c>
    </row>
    <row r="543" spans="1:6" x14ac:dyDescent="0.25">
      <c r="A543" s="1" t="s">
        <v>283</v>
      </c>
      <c r="B543" s="2" t="s">
        <v>93</v>
      </c>
      <c r="C543" s="3">
        <v>850</v>
      </c>
      <c r="D543" s="8">
        <v>1000</v>
      </c>
      <c r="E543" s="8">
        <v>1000</v>
      </c>
      <c r="F543" s="8">
        <v>1000</v>
      </c>
    </row>
    <row r="544" spans="1:6" s="9" customFormat="1" x14ac:dyDescent="0.25">
      <c r="A544" s="4" t="s">
        <v>165</v>
      </c>
      <c r="B544" s="5" t="s">
        <v>94</v>
      </c>
      <c r="C544" s="6"/>
      <c r="D544" s="7">
        <f>D545+D548+D553+D558+D561+D566+D573+D576</f>
        <v>43582949.049999997</v>
      </c>
      <c r="E544" s="7">
        <f>E545+E548+E553+E558+E561+E566+E573+E576</f>
        <v>43879085.679999992</v>
      </c>
      <c r="F544" s="7">
        <f>F545+F548+F553+F558+F561+F566+F573+F576</f>
        <v>45292259.949999996</v>
      </c>
    </row>
    <row r="545" spans="1:6" s="9" customFormat="1" ht="63" x14ac:dyDescent="0.25">
      <c r="A545" s="4" t="s">
        <v>259</v>
      </c>
      <c r="B545" s="5" t="s">
        <v>336</v>
      </c>
      <c r="C545" s="6"/>
      <c r="D545" s="7">
        <f t="shared" ref="D545:F546" si="134">D546</f>
        <v>7000</v>
      </c>
      <c r="E545" s="7">
        <f t="shared" si="134"/>
        <v>7000</v>
      </c>
      <c r="F545" s="7">
        <f t="shared" si="134"/>
        <v>7000</v>
      </c>
    </row>
    <row r="546" spans="1:6" ht="31.5" x14ac:dyDescent="0.25">
      <c r="A546" s="1" t="s">
        <v>269</v>
      </c>
      <c r="B546" s="2" t="s">
        <v>336</v>
      </c>
      <c r="C546" s="3">
        <v>200</v>
      </c>
      <c r="D546" s="8">
        <f t="shared" si="134"/>
        <v>7000</v>
      </c>
      <c r="E546" s="8">
        <f t="shared" si="134"/>
        <v>7000</v>
      </c>
      <c r="F546" s="8">
        <f t="shared" si="134"/>
        <v>7000</v>
      </c>
    </row>
    <row r="547" spans="1:6" ht="33.75" customHeight="1" x14ac:dyDescent="0.25">
      <c r="A547" s="1" t="s">
        <v>270</v>
      </c>
      <c r="B547" s="2" t="s">
        <v>336</v>
      </c>
      <c r="C547" s="3">
        <v>240</v>
      </c>
      <c r="D547" s="8">
        <v>7000</v>
      </c>
      <c r="E547" s="8">
        <v>7000</v>
      </c>
      <c r="F547" s="8">
        <v>7000</v>
      </c>
    </row>
    <row r="548" spans="1:6" s="9" customFormat="1" x14ac:dyDescent="0.25">
      <c r="A548" s="4" t="s">
        <v>171</v>
      </c>
      <c r="B548" s="5" t="s">
        <v>337</v>
      </c>
      <c r="C548" s="6"/>
      <c r="D548" s="7">
        <f>D549+D551</f>
        <v>451206.49</v>
      </c>
      <c r="E548" s="7">
        <f>E549+E551</f>
        <v>455268.55</v>
      </c>
      <c r="F548" s="7">
        <f>F549+F551</f>
        <v>471679.29000000004</v>
      </c>
    </row>
    <row r="549" spans="1:6" ht="48.2" customHeight="1" x14ac:dyDescent="0.25">
      <c r="A549" s="1" t="s">
        <v>267</v>
      </c>
      <c r="B549" s="2" t="s">
        <v>337</v>
      </c>
      <c r="C549" s="3">
        <v>100</v>
      </c>
      <c r="D549" s="8">
        <f>D550</f>
        <v>407623.17</v>
      </c>
      <c r="E549" s="8">
        <f>E550</f>
        <v>418438.8</v>
      </c>
      <c r="F549" s="8">
        <f>F550</f>
        <v>433436.46</v>
      </c>
    </row>
    <row r="550" spans="1:6" ht="21" customHeight="1" x14ac:dyDescent="0.25">
      <c r="A550" s="1" t="s">
        <v>268</v>
      </c>
      <c r="B550" s="2" t="s">
        <v>337</v>
      </c>
      <c r="C550" s="3">
        <v>120</v>
      </c>
      <c r="D550" s="8">
        <v>407623.17</v>
      </c>
      <c r="E550" s="8">
        <v>418438.8</v>
      </c>
      <c r="F550" s="8">
        <v>433436.46</v>
      </c>
    </row>
    <row r="551" spans="1:6" ht="31.5" x14ac:dyDescent="0.25">
      <c r="A551" s="1" t="s">
        <v>269</v>
      </c>
      <c r="B551" s="2" t="s">
        <v>337</v>
      </c>
      <c r="C551" s="3">
        <v>200</v>
      </c>
      <c r="D551" s="8">
        <f>D552</f>
        <v>43583.32</v>
      </c>
      <c r="E551" s="8">
        <f>E552</f>
        <v>36829.75</v>
      </c>
      <c r="F551" s="8">
        <f>F552</f>
        <v>38242.83</v>
      </c>
    </row>
    <row r="552" spans="1:6" ht="31.5" x14ac:dyDescent="0.25">
      <c r="A552" s="1" t="s">
        <v>270</v>
      </c>
      <c r="B552" s="2" t="s">
        <v>337</v>
      </c>
      <c r="C552" s="3">
        <v>240</v>
      </c>
      <c r="D552" s="8">
        <v>43583.32</v>
      </c>
      <c r="E552" s="8">
        <v>36829.75</v>
      </c>
      <c r="F552" s="8">
        <v>38242.83</v>
      </c>
    </row>
    <row r="553" spans="1:6" s="9" customFormat="1" ht="63" x14ac:dyDescent="0.25">
      <c r="A553" s="4" t="s">
        <v>260</v>
      </c>
      <c r="B553" s="5" t="s">
        <v>338</v>
      </c>
      <c r="C553" s="6"/>
      <c r="D553" s="7">
        <f>D554+D556</f>
        <v>1804825.95</v>
      </c>
      <c r="E553" s="7">
        <f>E554+E556</f>
        <v>1821074.21</v>
      </c>
      <c r="F553" s="7">
        <f>F554+F556</f>
        <v>1886717.1800000002</v>
      </c>
    </row>
    <row r="554" spans="1:6" ht="47.1" customHeight="1" x14ac:dyDescent="0.25">
      <c r="A554" s="1" t="s">
        <v>267</v>
      </c>
      <c r="B554" s="2" t="s">
        <v>338</v>
      </c>
      <c r="C554" s="3">
        <v>100</v>
      </c>
      <c r="D554" s="8">
        <f>D555</f>
        <v>1676426.06</v>
      </c>
      <c r="E554" s="8">
        <f>E555</f>
        <v>1724880.24</v>
      </c>
      <c r="F554" s="8">
        <f>F555</f>
        <v>1793875.6</v>
      </c>
    </row>
    <row r="555" spans="1:6" ht="19.350000000000001" customHeight="1" x14ac:dyDescent="0.25">
      <c r="A555" s="1" t="s">
        <v>268</v>
      </c>
      <c r="B555" s="2" t="s">
        <v>338</v>
      </c>
      <c r="C555" s="3">
        <v>120</v>
      </c>
      <c r="D555" s="8">
        <v>1676426.06</v>
      </c>
      <c r="E555" s="8">
        <v>1724880.24</v>
      </c>
      <c r="F555" s="8">
        <v>1793875.6</v>
      </c>
    </row>
    <row r="556" spans="1:6" ht="31.5" x14ac:dyDescent="0.25">
      <c r="A556" s="1" t="s">
        <v>269</v>
      </c>
      <c r="B556" s="2" t="s">
        <v>338</v>
      </c>
      <c r="C556" s="3">
        <v>200</v>
      </c>
      <c r="D556" s="8">
        <f>D557</f>
        <v>128399.89</v>
      </c>
      <c r="E556" s="8">
        <f>E557</f>
        <v>96193.97</v>
      </c>
      <c r="F556" s="8">
        <f>F557</f>
        <v>92841.58</v>
      </c>
    </row>
    <row r="557" spans="1:6" ht="31.5" x14ac:dyDescent="0.25">
      <c r="A557" s="1" t="s">
        <v>270</v>
      </c>
      <c r="B557" s="2" t="s">
        <v>338</v>
      </c>
      <c r="C557" s="3">
        <v>240</v>
      </c>
      <c r="D557" s="8">
        <v>128399.89</v>
      </c>
      <c r="E557" s="8">
        <v>96193.97</v>
      </c>
      <c r="F557" s="8">
        <v>92841.58</v>
      </c>
    </row>
    <row r="558" spans="1:6" s="9" customFormat="1" ht="63" x14ac:dyDescent="0.25">
      <c r="A558" s="4" t="s">
        <v>261</v>
      </c>
      <c r="B558" s="5" t="s">
        <v>339</v>
      </c>
      <c r="C558" s="6"/>
      <c r="D558" s="7">
        <f>D559</f>
        <v>342050</v>
      </c>
      <c r="E558" s="7">
        <f t="shared" ref="E558:F558" si="135">E559</f>
        <v>345130</v>
      </c>
      <c r="F558" s="7">
        <f t="shared" si="135"/>
        <v>357580</v>
      </c>
    </row>
    <row r="559" spans="1:6" ht="48.75" customHeight="1" x14ac:dyDescent="0.25">
      <c r="A559" s="1" t="s">
        <v>267</v>
      </c>
      <c r="B559" s="2" t="s">
        <v>339</v>
      </c>
      <c r="C559" s="3">
        <v>100</v>
      </c>
      <c r="D559" s="8">
        <f>D560</f>
        <v>342050</v>
      </c>
      <c r="E559" s="8">
        <f>E560</f>
        <v>345130</v>
      </c>
      <c r="F559" s="8">
        <f>F560</f>
        <v>357580</v>
      </c>
    </row>
    <row r="560" spans="1:6" ht="19.149999999999999" customHeight="1" x14ac:dyDescent="0.25">
      <c r="A560" s="1" t="s">
        <v>268</v>
      </c>
      <c r="B560" s="2" t="s">
        <v>339</v>
      </c>
      <c r="C560" s="3">
        <v>120</v>
      </c>
      <c r="D560" s="8">
        <v>342050</v>
      </c>
      <c r="E560" s="8">
        <v>345130</v>
      </c>
      <c r="F560" s="8">
        <v>357580</v>
      </c>
    </row>
    <row r="561" spans="1:6" s="9" customFormat="1" ht="31.5" x14ac:dyDescent="0.25">
      <c r="A561" s="4" t="s">
        <v>188</v>
      </c>
      <c r="B561" s="5" t="s">
        <v>95</v>
      </c>
      <c r="C561" s="6"/>
      <c r="D561" s="7">
        <f>D562+D564</f>
        <v>1007412.98</v>
      </c>
      <c r="E561" s="7">
        <f>E562+E564</f>
        <v>1015537.1100000001</v>
      </c>
      <c r="F561" s="7">
        <f>F562+F564</f>
        <v>1048358.59</v>
      </c>
    </row>
    <row r="562" spans="1:6" ht="47.85" customHeight="1" x14ac:dyDescent="0.25">
      <c r="A562" s="1" t="s">
        <v>267</v>
      </c>
      <c r="B562" s="2" t="s">
        <v>95</v>
      </c>
      <c r="C562" s="3">
        <v>100</v>
      </c>
      <c r="D562" s="8">
        <f>D563</f>
        <v>776292.5</v>
      </c>
      <c r="E562" s="8">
        <f>E563</f>
        <v>798545.17</v>
      </c>
      <c r="F562" s="8">
        <f>F563</f>
        <v>827266.74</v>
      </c>
    </row>
    <row r="563" spans="1:6" ht="18.399999999999999" customHeight="1" x14ac:dyDescent="0.25">
      <c r="A563" s="1" t="s">
        <v>268</v>
      </c>
      <c r="B563" s="2" t="s">
        <v>95</v>
      </c>
      <c r="C563" s="3">
        <v>120</v>
      </c>
      <c r="D563" s="8">
        <v>776292.5</v>
      </c>
      <c r="E563" s="8">
        <v>798545.17</v>
      </c>
      <c r="F563" s="8">
        <v>827266.74</v>
      </c>
    </row>
    <row r="564" spans="1:6" ht="31.5" x14ac:dyDescent="0.25">
      <c r="A564" s="1" t="s">
        <v>269</v>
      </c>
      <c r="B564" s="2" t="s">
        <v>95</v>
      </c>
      <c r="C564" s="3">
        <v>200</v>
      </c>
      <c r="D564" s="8">
        <f>D565</f>
        <v>231120.48</v>
      </c>
      <c r="E564" s="8">
        <f>E565</f>
        <v>216991.94</v>
      </c>
      <c r="F564" s="8">
        <f>F565</f>
        <v>221091.85</v>
      </c>
    </row>
    <row r="565" spans="1:6" ht="31.5" x14ac:dyDescent="0.25">
      <c r="A565" s="1" t="s">
        <v>270</v>
      </c>
      <c r="B565" s="2" t="s">
        <v>95</v>
      </c>
      <c r="C565" s="3">
        <v>240</v>
      </c>
      <c r="D565" s="8">
        <v>231120.48</v>
      </c>
      <c r="E565" s="8">
        <v>216991.94</v>
      </c>
      <c r="F565" s="8">
        <v>221091.85</v>
      </c>
    </row>
    <row r="566" spans="1:6" s="9" customFormat="1" ht="31.5" x14ac:dyDescent="0.25">
      <c r="A566" s="4" t="s">
        <v>186</v>
      </c>
      <c r="B566" s="5" t="s">
        <v>96</v>
      </c>
      <c r="C566" s="6"/>
      <c r="D566" s="7">
        <f>D567+D569+D571</f>
        <v>38171070.149999999</v>
      </c>
      <c r="E566" s="7">
        <f>E567+E569+E571</f>
        <v>38445692.329999998</v>
      </c>
      <c r="F566" s="7">
        <f>F567+F569+F571</f>
        <v>39731541.409999996</v>
      </c>
    </row>
    <row r="567" spans="1:6" ht="48.75" customHeight="1" x14ac:dyDescent="0.25">
      <c r="A567" s="1" t="s">
        <v>267</v>
      </c>
      <c r="B567" s="2" t="s">
        <v>96</v>
      </c>
      <c r="C567" s="3">
        <v>100</v>
      </c>
      <c r="D567" s="8">
        <f>D568</f>
        <v>32127947.509999998</v>
      </c>
      <c r="E567" s="8">
        <f>E568</f>
        <v>32446226.989999998</v>
      </c>
      <c r="F567" s="8">
        <f>F568</f>
        <v>33732076.07</v>
      </c>
    </row>
    <row r="568" spans="1:6" ht="19.149999999999999" customHeight="1" x14ac:dyDescent="0.25">
      <c r="A568" s="1" t="s">
        <v>268</v>
      </c>
      <c r="B568" s="2" t="s">
        <v>96</v>
      </c>
      <c r="C568" s="3">
        <v>120</v>
      </c>
      <c r="D568" s="8">
        <f>14697667.81+17430279.7</f>
        <v>32127947.509999998</v>
      </c>
      <c r="E568" s="8">
        <v>32446226.989999998</v>
      </c>
      <c r="F568" s="8">
        <v>33732076.07</v>
      </c>
    </row>
    <row r="569" spans="1:6" ht="31.5" x14ac:dyDescent="0.25">
      <c r="A569" s="1" t="s">
        <v>269</v>
      </c>
      <c r="B569" s="2" t="s">
        <v>96</v>
      </c>
      <c r="C569" s="3">
        <v>200</v>
      </c>
      <c r="D569" s="8">
        <f>D570</f>
        <v>5578122.6399999997</v>
      </c>
      <c r="E569" s="8">
        <f>E570</f>
        <v>5534465.3399999999</v>
      </c>
      <c r="F569" s="8">
        <f>F570</f>
        <v>5534465.3399999999</v>
      </c>
    </row>
    <row r="570" spans="1:6" ht="31.5" x14ac:dyDescent="0.25">
      <c r="A570" s="1" t="s">
        <v>270</v>
      </c>
      <c r="B570" s="2" t="s">
        <v>96</v>
      </c>
      <c r="C570" s="3">
        <v>240</v>
      </c>
      <c r="D570" s="8">
        <v>5578122.6399999997</v>
      </c>
      <c r="E570" s="8">
        <f>3734465.34+1800000</f>
        <v>5534465.3399999999</v>
      </c>
      <c r="F570" s="8">
        <f>3734465.34+1800000</f>
        <v>5534465.3399999999</v>
      </c>
    </row>
    <row r="571" spans="1:6" x14ac:dyDescent="0.25">
      <c r="A571" s="1" t="s">
        <v>281</v>
      </c>
      <c r="B571" s="2" t="s">
        <v>96</v>
      </c>
      <c r="C571" s="3">
        <v>800</v>
      </c>
      <c r="D571" s="8">
        <f>D572</f>
        <v>465000</v>
      </c>
      <c r="E571" s="8">
        <f>E572</f>
        <v>465000</v>
      </c>
      <c r="F571" s="8">
        <f>F572</f>
        <v>465000</v>
      </c>
    </row>
    <row r="572" spans="1:6" x14ac:dyDescent="0.25">
      <c r="A572" s="1" t="s">
        <v>283</v>
      </c>
      <c r="B572" s="2" t="s">
        <v>96</v>
      </c>
      <c r="C572" s="3">
        <v>850</v>
      </c>
      <c r="D572" s="8">
        <v>465000</v>
      </c>
      <c r="E572" s="8">
        <v>465000</v>
      </c>
      <c r="F572" s="8">
        <v>465000</v>
      </c>
    </row>
    <row r="573" spans="1:6" s="9" customFormat="1" ht="31.5" x14ac:dyDescent="0.25">
      <c r="A573" s="4" t="s">
        <v>220</v>
      </c>
      <c r="B573" s="5" t="s">
        <v>97</v>
      </c>
      <c r="C573" s="6"/>
      <c r="D573" s="7">
        <f t="shared" ref="D573:F574" si="136">D574</f>
        <v>1789383.48</v>
      </c>
      <c r="E573" s="7">
        <f t="shared" si="136"/>
        <v>1779383.48</v>
      </c>
      <c r="F573" s="7">
        <f t="shared" si="136"/>
        <v>1779383.48</v>
      </c>
    </row>
    <row r="574" spans="1:6" ht="31.5" x14ac:dyDescent="0.25">
      <c r="A574" s="1" t="s">
        <v>269</v>
      </c>
      <c r="B574" s="2" t="s">
        <v>97</v>
      </c>
      <c r="C574" s="3">
        <v>200</v>
      </c>
      <c r="D574" s="8">
        <f t="shared" si="136"/>
        <v>1789383.48</v>
      </c>
      <c r="E574" s="8">
        <f t="shared" si="136"/>
        <v>1779383.48</v>
      </c>
      <c r="F574" s="8">
        <f t="shared" si="136"/>
        <v>1779383.48</v>
      </c>
    </row>
    <row r="575" spans="1:6" ht="31.5" x14ac:dyDescent="0.25">
      <c r="A575" s="1" t="s">
        <v>270</v>
      </c>
      <c r="B575" s="2" t="s">
        <v>97</v>
      </c>
      <c r="C575" s="3">
        <v>240</v>
      </c>
      <c r="D575" s="8">
        <v>1789383.48</v>
      </c>
      <c r="E575" s="8">
        <v>1779383.48</v>
      </c>
      <c r="F575" s="8">
        <v>1779383.48</v>
      </c>
    </row>
    <row r="576" spans="1:6" s="9" customFormat="1" ht="31.5" x14ac:dyDescent="0.25">
      <c r="A576" s="4" t="s">
        <v>218</v>
      </c>
      <c r="B576" s="5" t="s">
        <v>98</v>
      </c>
      <c r="C576" s="6"/>
      <c r="D576" s="7">
        <f t="shared" ref="D576:F577" si="137">D577</f>
        <v>10000</v>
      </c>
      <c r="E576" s="7">
        <f t="shared" si="137"/>
        <v>10000</v>
      </c>
      <c r="F576" s="7">
        <f t="shared" si="137"/>
        <v>10000</v>
      </c>
    </row>
    <row r="577" spans="1:6" x14ac:dyDescent="0.25">
      <c r="A577" s="1" t="s">
        <v>281</v>
      </c>
      <c r="B577" s="2" t="s">
        <v>98</v>
      </c>
      <c r="C577" s="3">
        <v>800</v>
      </c>
      <c r="D577" s="8">
        <f t="shared" si="137"/>
        <v>10000</v>
      </c>
      <c r="E577" s="8">
        <f t="shared" si="137"/>
        <v>10000</v>
      </c>
      <c r="F577" s="8">
        <f t="shared" si="137"/>
        <v>10000</v>
      </c>
    </row>
    <row r="578" spans="1:6" x14ac:dyDescent="0.25">
      <c r="A578" s="1" t="s">
        <v>283</v>
      </c>
      <c r="B578" s="2" t="s">
        <v>98</v>
      </c>
      <c r="C578" s="3">
        <v>850</v>
      </c>
      <c r="D578" s="8">
        <v>10000</v>
      </c>
      <c r="E578" s="8">
        <v>10000</v>
      </c>
      <c r="F578" s="8">
        <v>10000</v>
      </c>
    </row>
    <row r="579" spans="1:6" ht="17.25" customHeight="1" x14ac:dyDescent="0.25">
      <c r="A579" s="4" t="s">
        <v>177</v>
      </c>
      <c r="B579" s="5" t="s">
        <v>99</v>
      </c>
      <c r="C579" s="6"/>
      <c r="D579" s="7">
        <f>D580+D587+D590</f>
        <v>39149530.740000002</v>
      </c>
      <c r="E579" s="7">
        <f>E580+E587+E590</f>
        <v>42575275.219999999</v>
      </c>
      <c r="F579" s="7">
        <f>F580+F587+F590</f>
        <v>43652893.200000003</v>
      </c>
    </row>
    <row r="580" spans="1:6" ht="31.5" x14ac:dyDescent="0.25">
      <c r="A580" s="4" t="s">
        <v>173</v>
      </c>
      <c r="B580" s="5">
        <v>7400080100</v>
      </c>
      <c r="C580" s="6"/>
      <c r="D580" s="7">
        <f>D581+D583+D585</f>
        <v>32515025.300000001</v>
      </c>
      <c r="E580" s="7">
        <f>E581+E583+E585</f>
        <v>36131311.439999998</v>
      </c>
      <c r="F580" s="7">
        <f>F581+F583+F585</f>
        <v>37188249.030000001</v>
      </c>
    </row>
    <row r="581" spans="1:6" ht="49.9" customHeight="1" x14ac:dyDescent="0.25">
      <c r="A581" s="1" t="s">
        <v>267</v>
      </c>
      <c r="B581" s="2" t="s">
        <v>100</v>
      </c>
      <c r="C581" s="3">
        <v>100</v>
      </c>
      <c r="D581" s="8">
        <f>D582</f>
        <v>25487153.609999999</v>
      </c>
      <c r="E581" s="8">
        <f>E582</f>
        <v>26503439.75</v>
      </c>
      <c r="F581" s="8">
        <f>F582</f>
        <v>27560377.34</v>
      </c>
    </row>
    <row r="582" spans="1:6" x14ac:dyDescent="0.25">
      <c r="A582" s="1" t="s">
        <v>287</v>
      </c>
      <c r="B582" s="2" t="s">
        <v>100</v>
      </c>
      <c r="C582" s="3">
        <v>110</v>
      </c>
      <c r="D582" s="8">
        <v>25487153.609999999</v>
      </c>
      <c r="E582" s="8">
        <v>26503439.75</v>
      </c>
      <c r="F582" s="8">
        <v>27560377.34</v>
      </c>
    </row>
    <row r="583" spans="1:6" ht="31.5" x14ac:dyDescent="0.25">
      <c r="A583" s="1" t="s">
        <v>269</v>
      </c>
      <c r="B583" s="2" t="s">
        <v>100</v>
      </c>
      <c r="C583" s="3">
        <v>200</v>
      </c>
      <c r="D583" s="8">
        <f>D584</f>
        <v>6387871.6900000004</v>
      </c>
      <c r="E583" s="8">
        <f>E584</f>
        <v>8987871.6900000013</v>
      </c>
      <c r="F583" s="8">
        <f>F584</f>
        <v>8987871.6900000013</v>
      </c>
    </row>
    <row r="584" spans="1:6" ht="31.5" x14ac:dyDescent="0.25">
      <c r="A584" s="1" t="s">
        <v>270</v>
      </c>
      <c r="B584" s="2" t="s">
        <v>100</v>
      </c>
      <c r="C584" s="3">
        <v>240</v>
      </c>
      <c r="D584" s="8">
        <v>6387871.6900000004</v>
      </c>
      <c r="E584" s="8">
        <f>5787871.69+3200000</f>
        <v>8987871.6900000013</v>
      </c>
      <c r="F584" s="8">
        <f>5787871.69+3200000</f>
        <v>8987871.6900000013</v>
      </c>
    </row>
    <row r="585" spans="1:6" x14ac:dyDescent="0.25">
      <c r="A585" s="1" t="s">
        <v>281</v>
      </c>
      <c r="B585" s="2" t="s">
        <v>100</v>
      </c>
      <c r="C585" s="3">
        <v>800</v>
      </c>
      <c r="D585" s="8">
        <f>D586</f>
        <v>640000</v>
      </c>
      <c r="E585" s="8">
        <f>E586</f>
        <v>640000</v>
      </c>
      <c r="F585" s="8">
        <f>F586</f>
        <v>640000</v>
      </c>
    </row>
    <row r="586" spans="1:6" x14ac:dyDescent="0.25">
      <c r="A586" s="1" t="s">
        <v>283</v>
      </c>
      <c r="B586" s="2" t="s">
        <v>100</v>
      </c>
      <c r="C586" s="3">
        <v>850</v>
      </c>
      <c r="D586" s="8">
        <v>640000</v>
      </c>
      <c r="E586" s="8">
        <v>640000</v>
      </c>
      <c r="F586" s="8">
        <v>640000</v>
      </c>
    </row>
    <row r="587" spans="1:6" s="9" customFormat="1" ht="31.5" x14ac:dyDescent="0.25">
      <c r="A587" s="4" t="s">
        <v>202</v>
      </c>
      <c r="B587" s="5" t="s">
        <v>101</v>
      </c>
      <c r="C587" s="6"/>
      <c r="D587" s="7">
        <f t="shared" ref="D587:F588" si="138">D588</f>
        <v>6589505.4399999995</v>
      </c>
      <c r="E587" s="7">
        <f t="shared" si="138"/>
        <v>6398963.7799999993</v>
      </c>
      <c r="F587" s="7">
        <f t="shared" si="138"/>
        <v>6419644.1699999999</v>
      </c>
    </row>
    <row r="588" spans="1:6" ht="31.5" x14ac:dyDescent="0.25">
      <c r="A588" s="1" t="s">
        <v>269</v>
      </c>
      <c r="B588" s="2" t="s">
        <v>101</v>
      </c>
      <c r="C588" s="3">
        <v>200</v>
      </c>
      <c r="D588" s="8">
        <f t="shared" si="138"/>
        <v>6589505.4399999995</v>
      </c>
      <c r="E588" s="8">
        <f t="shared" si="138"/>
        <v>6398963.7799999993</v>
      </c>
      <c r="F588" s="8">
        <f t="shared" si="138"/>
        <v>6419644.1699999999</v>
      </c>
    </row>
    <row r="589" spans="1:6" ht="31.5" x14ac:dyDescent="0.25">
      <c r="A589" s="1" t="s">
        <v>270</v>
      </c>
      <c r="B589" s="2" t="s">
        <v>101</v>
      </c>
      <c r="C589" s="3">
        <v>240</v>
      </c>
      <c r="D589" s="8">
        <f>5359247.34+1230258.1</f>
        <v>6589505.4399999995</v>
      </c>
      <c r="E589" s="8">
        <f>5359247.34+1039716.44</f>
        <v>6398963.7799999993</v>
      </c>
      <c r="F589" s="8">
        <f>5359247.34+1060396.83</f>
        <v>6419644.1699999999</v>
      </c>
    </row>
    <row r="590" spans="1:6" s="9" customFormat="1" ht="31.5" x14ac:dyDescent="0.25">
      <c r="A590" s="4" t="s">
        <v>198</v>
      </c>
      <c r="B590" s="5" t="s">
        <v>102</v>
      </c>
      <c r="C590" s="6"/>
      <c r="D590" s="7">
        <f t="shared" ref="D590:F591" si="139">D591</f>
        <v>45000</v>
      </c>
      <c r="E590" s="7">
        <f t="shared" si="139"/>
        <v>45000</v>
      </c>
      <c r="F590" s="7">
        <f t="shared" si="139"/>
        <v>45000</v>
      </c>
    </row>
    <row r="591" spans="1:6" x14ac:dyDescent="0.25">
      <c r="A591" s="1" t="s">
        <v>281</v>
      </c>
      <c r="B591" s="2" t="s">
        <v>102</v>
      </c>
      <c r="C591" s="3">
        <v>800</v>
      </c>
      <c r="D591" s="8">
        <f t="shared" si="139"/>
        <v>45000</v>
      </c>
      <c r="E591" s="8">
        <f t="shared" si="139"/>
        <v>45000</v>
      </c>
      <c r="F591" s="8">
        <f t="shared" si="139"/>
        <v>45000</v>
      </c>
    </row>
    <row r="592" spans="1:6" x14ac:dyDescent="0.25">
      <c r="A592" s="1" t="s">
        <v>283</v>
      </c>
      <c r="B592" s="2" t="s">
        <v>102</v>
      </c>
      <c r="C592" s="3">
        <v>850</v>
      </c>
      <c r="D592" s="8">
        <v>45000</v>
      </c>
      <c r="E592" s="8">
        <v>45000</v>
      </c>
      <c r="F592" s="8">
        <v>45000</v>
      </c>
    </row>
    <row r="593" spans="1:6" x14ac:dyDescent="0.25">
      <c r="A593" s="4" t="s">
        <v>157</v>
      </c>
      <c r="B593" s="5" t="s">
        <v>103</v>
      </c>
      <c r="C593" s="6"/>
      <c r="D593" s="7">
        <f>D598+D594+D596</f>
        <v>1500000</v>
      </c>
      <c r="E593" s="7">
        <f t="shared" ref="E593:F593" si="140">E598+E594</f>
        <v>1500000</v>
      </c>
      <c r="F593" s="7">
        <f t="shared" si="140"/>
        <v>1500000</v>
      </c>
    </row>
    <row r="594" spans="1:6" ht="31.5" x14ac:dyDescent="0.25">
      <c r="A594" s="1" t="s">
        <v>269</v>
      </c>
      <c r="B594" s="2" t="s">
        <v>104</v>
      </c>
      <c r="C594" s="3">
        <v>200</v>
      </c>
      <c r="D594" s="8">
        <f>D595</f>
        <v>830000</v>
      </c>
      <c r="E594" s="8">
        <f t="shared" ref="E594:F594" si="141">E595</f>
        <v>0</v>
      </c>
      <c r="F594" s="8">
        <f t="shared" si="141"/>
        <v>0</v>
      </c>
    </row>
    <row r="595" spans="1:6" ht="31.5" x14ac:dyDescent="0.25">
      <c r="A595" s="1" t="s">
        <v>270</v>
      </c>
      <c r="B595" s="2" t="s">
        <v>104</v>
      </c>
      <c r="C595" s="3">
        <v>240</v>
      </c>
      <c r="D595" s="8">
        <v>830000</v>
      </c>
      <c r="E595" s="8">
        <v>0</v>
      </c>
      <c r="F595" s="8">
        <v>0</v>
      </c>
    </row>
    <row r="596" spans="1:6" x14ac:dyDescent="0.25">
      <c r="A596" s="1" t="s">
        <v>273</v>
      </c>
      <c r="B596" s="2" t="s">
        <v>104</v>
      </c>
      <c r="C596" s="3">
        <v>300</v>
      </c>
      <c r="D596" s="8">
        <f>D597</f>
        <v>20000</v>
      </c>
      <c r="E596" s="8">
        <f t="shared" ref="E596:F596" si="142">E597</f>
        <v>0</v>
      </c>
      <c r="F596" s="8">
        <f t="shared" si="142"/>
        <v>0</v>
      </c>
    </row>
    <row r="597" spans="1:6" x14ac:dyDescent="0.25">
      <c r="A597" s="1" t="s">
        <v>143</v>
      </c>
      <c r="B597" s="2" t="s">
        <v>104</v>
      </c>
      <c r="C597" s="3">
        <v>360</v>
      </c>
      <c r="D597" s="8">
        <v>20000</v>
      </c>
      <c r="E597" s="8">
        <v>0</v>
      </c>
      <c r="F597" s="8">
        <v>0</v>
      </c>
    </row>
    <row r="598" spans="1:6" x14ac:dyDescent="0.25">
      <c r="A598" s="1" t="s">
        <v>281</v>
      </c>
      <c r="B598" s="2" t="s">
        <v>104</v>
      </c>
      <c r="C598" s="3">
        <v>800</v>
      </c>
      <c r="D598" s="8">
        <f>D599</f>
        <v>650000</v>
      </c>
      <c r="E598" s="8">
        <f>E599</f>
        <v>1500000</v>
      </c>
      <c r="F598" s="8">
        <f>F599</f>
        <v>1500000</v>
      </c>
    </row>
    <row r="599" spans="1:6" x14ac:dyDescent="0.25">
      <c r="A599" s="1" t="s">
        <v>141</v>
      </c>
      <c r="B599" s="2" t="s">
        <v>104</v>
      </c>
      <c r="C599" s="3">
        <v>870</v>
      </c>
      <c r="D599" s="8">
        <v>650000</v>
      </c>
      <c r="E599" s="8">
        <v>1500000</v>
      </c>
      <c r="F599" s="8">
        <v>1500000</v>
      </c>
    </row>
    <row r="600" spans="1:6" ht="31.5" x14ac:dyDescent="0.25">
      <c r="A600" s="4" t="s">
        <v>180</v>
      </c>
      <c r="B600" s="5" t="s">
        <v>105</v>
      </c>
      <c r="C600" s="6"/>
      <c r="D600" s="7">
        <f>D601+D612+D628+D644</f>
        <v>50289815.539999999</v>
      </c>
      <c r="E600" s="7">
        <f>E601+E612+E628+E644</f>
        <v>50832729.470000006</v>
      </c>
      <c r="F600" s="7">
        <f>F601+F612+F628+F644</f>
        <v>52658754.519999996</v>
      </c>
    </row>
    <row r="601" spans="1:6" s="9" customFormat="1" x14ac:dyDescent="0.25">
      <c r="A601" s="4" t="s">
        <v>172</v>
      </c>
      <c r="B601" s="5" t="s">
        <v>106</v>
      </c>
      <c r="C601" s="6"/>
      <c r="D601" s="7">
        <f>D602+D609</f>
        <v>10435463.74</v>
      </c>
      <c r="E601" s="7">
        <f t="shared" ref="E601:F601" si="143">E602+E609</f>
        <v>10529980.300000001</v>
      </c>
      <c r="F601" s="7">
        <f t="shared" si="143"/>
        <v>10911827.210000001</v>
      </c>
    </row>
    <row r="602" spans="1:6" s="9" customFormat="1" ht="31.5" x14ac:dyDescent="0.25">
      <c r="A602" s="4" t="s">
        <v>186</v>
      </c>
      <c r="B602" s="5" t="s">
        <v>107</v>
      </c>
      <c r="C602" s="6"/>
      <c r="D602" s="7">
        <f>D603+D605+D607</f>
        <v>10117706.16</v>
      </c>
      <c r="E602" s="7">
        <f>E603+E605+E607</f>
        <v>10212222.720000001</v>
      </c>
      <c r="F602" s="7">
        <f>F603+F605+F607</f>
        <v>10594069.630000001</v>
      </c>
    </row>
    <row r="603" spans="1:6" ht="49.35" customHeight="1" x14ac:dyDescent="0.25">
      <c r="A603" s="1" t="s">
        <v>267</v>
      </c>
      <c r="B603" s="2" t="s">
        <v>107</v>
      </c>
      <c r="C603" s="3">
        <v>100</v>
      </c>
      <c r="D603" s="8">
        <f>D604</f>
        <v>9601656.1600000001</v>
      </c>
      <c r="E603" s="8">
        <f>E604</f>
        <v>9696172.7200000007</v>
      </c>
      <c r="F603" s="8">
        <f>F604</f>
        <v>10078019.630000001</v>
      </c>
    </row>
    <row r="604" spans="1:6" ht="18.399999999999999" customHeight="1" x14ac:dyDescent="0.25">
      <c r="A604" s="1" t="s">
        <v>268</v>
      </c>
      <c r="B604" s="2" t="s">
        <v>107</v>
      </c>
      <c r="C604" s="3">
        <v>120</v>
      </c>
      <c r="D604" s="8">
        <v>9601656.1600000001</v>
      </c>
      <c r="E604" s="8">
        <v>9696172.7200000007</v>
      </c>
      <c r="F604" s="8">
        <v>10078019.630000001</v>
      </c>
    </row>
    <row r="605" spans="1:6" ht="31.5" x14ac:dyDescent="0.25">
      <c r="A605" s="1" t="s">
        <v>269</v>
      </c>
      <c r="B605" s="2" t="s">
        <v>107</v>
      </c>
      <c r="C605" s="3">
        <v>200</v>
      </c>
      <c r="D605" s="8">
        <f>D606</f>
        <v>495050</v>
      </c>
      <c r="E605" s="8">
        <f>E606</f>
        <v>495050</v>
      </c>
      <c r="F605" s="8">
        <f>F606</f>
        <v>495050</v>
      </c>
    </row>
    <row r="606" spans="1:6" ht="31.5" x14ac:dyDescent="0.25">
      <c r="A606" s="1" t="s">
        <v>270</v>
      </c>
      <c r="B606" s="2" t="s">
        <v>107</v>
      </c>
      <c r="C606" s="3">
        <v>240</v>
      </c>
      <c r="D606" s="8">
        <v>495050</v>
      </c>
      <c r="E606" s="8">
        <v>495050</v>
      </c>
      <c r="F606" s="8">
        <v>495050</v>
      </c>
    </row>
    <row r="607" spans="1:6" x14ac:dyDescent="0.25">
      <c r="A607" s="1" t="s">
        <v>281</v>
      </c>
      <c r="B607" s="2" t="s">
        <v>107</v>
      </c>
      <c r="C607" s="3">
        <v>800</v>
      </c>
      <c r="D607" s="8">
        <f>D608</f>
        <v>21000</v>
      </c>
      <c r="E607" s="8">
        <f>E608</f>
        <v>21000</v>
      </c>
      <c r="F607" s="8">
        <f>F608</f>
        <v>21000</v>
      </c>
    </row>
    <row r="608" spans="1:6" x14ac:dyDescent="0.25">
      <c r="A608" s="1" t="s">
        <v>283</v>
      </c>
      <c r="B608" s="2" t="s">
        <v>107</v>
      </c>
      <c r="C608" s="3">
        <v>850</v>
      </c>
      <c r="D608" s="8">
        <v>21000</v>
      </c>
      <c r="E608" s="8">
        <v>21000</v>
      </c>
      <c r="F608" s="8">
        <v>21000</v>
      </c>
    </row>
    <row r="609" spans="1:6" s="9" customFormat="1" ht="31.5" x14ac:dyDescent="0.25">
      <c r="A609" s="4" t="s">
        <v>220</v>
      </c>
      <c r="B609" s="5" t="s">
        <v>108</v>
      </c>
      <c r="C609" s="6"/>
      <c r="D609" s="7">
        <f t="shared" ref="D609:F610" si="144">D610</f>
        <v>317757.58</v>
      </c>
      <c r="E609" s="7">
        <f t="shared" si="144"/>
        <v>317757.58</v>
      </c>
      <c r="F609" s="7">
        <f t="shared" si="144"/>
        <v>317757.58</v>
      </c>
    </row>
    <row r="610" spans="1:6" ht="31.5" x14ac:dyDescent="0.25">
      <c r="A610" s="1" t="s">
        <v>269</v>
      </c>
      <c r="B610" s="2" t="s">
        <v>108</v>
      </c>
      <c r="C610" s="3">
        <v>200</v>
      </c>
      <c r="D610" s="8">
        <f t="shared" si="144"/>
        <v>317757.58</v>
      </c>
      <c r="E610" s="8">
        <f t="shared" si="144"/>
        <v>317757.58</v>
      </c>
      <c r="F610" s="8">
        <f t="shared" si="144"/>
        <v>317757.58</v>
      </c>
    </row>
    <row r="611" spans="1:6" ht="31.5" x14ac:dyDescent="0.25">
      <c r="A611" s="1" t="s">
        <v>270</v>
      </c>
      <c r="B611" s="2" t="s">
        <v>108</v>
      </c>
      <c r="C611" s="3">
        <v>240</v>
      </c>
      <c r="D611" s="8">
        <v>317757.58</v>
      </c>
      <c r="E611" s="8">
        <v>317757.58</v>
      </c>
      <c r="F611" s="8">
        <v>317757.58</v>
      </c>
    </row>
    <row r="612" spans="1:6" s="9" customFormat="1" x14ac:dyDescent="0.25">
      <c r="A612" s="4" t="s">
        <v>169</v>
      </c>
      <c r="B612" s="5" t="s">
        <v>109</v>
      </c>
      <c r="C612" s="6"/>
      <c r="D612" s="7">
        <f>D613+D618+D625</f>
        <v>12359406.729999999</v>
      </c>
      <c r="E612" s="7">
        <f>E613+E618+E625</f>
        <v>12504883.370000001</v>
      </c>
      <c r="F612" s="7">
        <f>F613+F618+F625</f>
        <v>12964037.390000001</v>
      </c>
    </row>
    <row r="613" spans="1:6" s="9" customFormat="1" ht="31.15" customHeight="1" x14ac:dyDescent="0.25">
      <c r="A613" s="4" t="s">
        <v>340</v>
      </c>
      <c r="B613" s="5">
        <v>7620051181</v>
      </c>
      <c r="C613" s="6"/>
      <c r="D613" s="7">
        <f>D614+D616</f>
        <v>405207.2</v>
      </c>
      <c r="E613" s="7">
        <f t="shared" ref="E613:F613" si="145">E614+E616</f>
        <v>447626.65</v>
      </c>
      <c r="F613" s="7">
        <f t="shared" si="145"/>
        <v>490429.65</v>
      </c>
    </row>
    <row r="614" spans="1:6" ht="49.35" customHeight="1" x14ac:dyDescent="0.25">
      <c r="A614" s="1" t="s">
        <v>267</v>
      </c>
      <c r="B614" s="2">
        <v>7620051181</v>
      </c>
      <c r="C614" s="3">
        <v>100</v>
      </c>
      <c r="D614" s="8">
        <f>D615</f>
        <v>387576.82</v>
      </c>
      <c r="E614" s="8">
        <f>E615</f>
        <v>402353.27</v>
      </c>
      <c r="F614" s="8">
        <f>F615</f>
        <v>419698.43</v>
      </c>
    </row>
    <row r="615" spans="1:6" ht="17.850000000000001" customHeight="1" x14ac:dyDescent="0.25">
      <c r="A615" s="1" t="s">
        <v>268</v>
      </c>
      <c r="B615" s="2">
        <v>7620051181</v>
      </c>
      <c r="C615" s="3">
        <v>120</v>
      </c>
      <c r="D615" s="8">
        <v>387576.82</v>
      </c>
      <c r="E615" s="8">
        <v>402353.27</v>
      </c>
      <c r="F615" s="8">
        <v>419698.43</v>
      </c>
    </row>
    <row r="616" spans="1:6" ht="33.75" customHeight="1" x14ac:dyDescent="0.25">
      <c r="A616" s="1" t="s">
        <v>269</v>
      </c>
      <c r="B616" s="2">
        <v>7620051181</v>
      </c>
      <c r="C616" s="3">
        <v>200</v>
      </c>
      <c r="D616" s="8">
        <f>D617</f>
        <v>17630.38</v>
      </c>
      <c r="E616" s="8">
        <f t="shared" ref="E616:F616" si="146">E617</f>
        <v>45273.38</v>
      </c>
      <c r="F616" s="8">
        <f t="shared" si="146"/>
        <v>70731.22</v>
      </c>
    </row>
    <row r="617" spans="1:6" ht="33.75" customHeight="1" x14ac:dyDescent="0.25">
      <c r="A617" s="1" t="s">
        <v>270</v>
      </c>
      <c r="B617" s="2">
        <v>7620051181</v>
      </c>
      <c r="C617" s="3">
        <v>240</v>
      </c>
      <c r="D617" s="8">
        <v>17630.38</v>
      </c>
      <c r="E617" s="8">
        <v>45273.38</v>
      </c>
      <c r="F617" s="8">
        <v>70731.22</v>
      </c>
    </row>
    <row r="618" spans="1:6" s="9" customFormat="1" ht="31.5" x14ac:dyDescent="0.25">
      <c r="A618" s="4" t="s">
        <v>186</v>
      </c>
      <c r="B618" s="5" t="s">
        <v>110</v>
      </c>
      <c r="C618" s="6"/>
      <c r="D618" s="7">
        <f>D619+D621+D623</f>
        <v>11321968.52</v>
      </c>
      <c r="E618" s="7">
        <f>E619+E621+E623</f>
        <v>11425025.710000001</v>
      </c>
      <c r="F618" s="7">
        <f>F619+F621+F623</f>
        <v>11841376.73</v>
      </c>
    </row>
    <row r="619" spans="1:6" ht="47.65" customHeight="1" x14ac:dyDescent="0.25">
      <c r="A619" s="1" t="s">
        <v>267</v>
      </c>
      <c r="B619" s="2" t="s">
        <v>110</v>
      </c>
      <c r="C619" s="3">
        <v>100</v>
      </c>
      <c r="D619" s="8">
        <f>D620</f>
        <v>10355718.52</v>
      </c>
      <c r="E619" s="8">
        <f>E620</f>
        <v>10458775.710000001</v>
      </c>
      <c r="F619" s="8">
        <f>F620</f>
        <v>10875126.73</v>
      </c>
    </row>
    <row r="620" spans="1:6" ht="16.7" customHeight="1" x14ac:dyDescent="0.25">
      <c r="A620" s="1" t="s">
        <v>268</v>
      </c>
      <c r="B620" s="2" t="s">
        <v>110</v>
      </c>
      <c r="C620" s="3">
        <v>120</v>
      </c>
      <c r="D620" s="8">
        <v>10355718.52</v>
      </c>
      <c r="E620" s="8">
        <v>10458775.710000001</v>
      </c>
      <c r="F620" s="8">
        <v>10875126.73</v>
      </c>
    </row>
    <row r="621" spans="1:6" ht="31.5" x14ac:dyDescent="0.25">
      <c r="A621" s="1" t="s">
        <v>269</v>
      </c>
      <c r="B621" s="2" t="s">
        <v>110</v>
      </c>
      <c r="C621" s="3">
        <v>200</v>
      </c>
      <c r="D621" s="8">
        <f>D622</f>
        <v>871250</v>
      </c>
      <c r="E621" s="8">
        <f>E622</f>
        <v>871250</v>
      </c>
      <c r="F621" s="8">
        <f>F622</f>
        <v>871250</v>
      </c>
    </row>
    <row r="622" spans="1:6" ht="31.5" x14ac:dyDescent="0.25">
      <c r="A622" s="1" t="s">
        <v>270</v>
      </c>
      <c r="B622" s="2" t="s">
        <v>110</v>
      </c>
      <c r="C622" s="3">
        <v>240</v>
      </c>
      <c r="D622" s="8">
        <v>871250</v>
      </c>
      <c r="E622" s="8">
        <v>871250</v>
      </c>
      <c r="F622" s="8">
        <v>871250</v>
      </c>
    </row>
    <row r="623" spans="1:6" x14ac:dyDescent="0.25">
      <c r="A623" s="1" t="s">
        <v>281</v>
      </c>
      <c r="B623" s="2" t="s">
        <v>110</v>
      </c>
      <c r="C623" s="3">
        <v>800</v>
      </c>
      <c r="D623" s="8">
        <f>D624</f>
        <v>95000</v>
      </c>
      <c r="E623" s="8">
        <f>E624</f>
        <v>95000</v>
      </c>
      <c r="F623" s="8">
        <f>F624</f>
        <v>95000</v>
      </c>
    </row>
    <row r="624" spans="1:6" x14ac:dyDescent="0.25">
      <c r="A624" s="1" t="s">
        <v>283</v>
      </c>
      <c r="B624" s="2" t="s">
        <v>110</v>
      </c>
      <c r="C624" s="3">
        <v>850</v>
      </c>
      <c r="D624" s="8">
        <v>95000</v>
      </c>
      <c r="E624" s="8">
        <v>95000</v>
      </c>
      <c r="F624" s="8">
        <v>95000</v>
      </c>
    </row>
    <row r="625" spans="1:6" s="9" customFormat="1" ht="31.5" x14ac:dyDescent="0.25">
      <c r="A625" s="4" t="s">
        <v>220</v>
      </c>
      <c r="B625" s="5" t="s">
        <v>111</v>
      </c>
      <c r="C625" s="6"/>
      <c r="D625" s="7">
        <f t="shared" ref="D625:F626" si="147">D626</f>
        <v>632231.01</v>
      </c>
      <c r="E625" s="7">
        <f t="shared" si="147"/>
        <v>632231.01</v>
      </c>
      <c r="F625" s="7">
        <f t="shared" si="147"/>
        <v>632231.01</v>
      </c>
    </row>
    <row r="626" spans="1:6" ht="31.5" x14ac:dyDescent="0.25">
      <c r="A626" s="1" t="s">
        <v>269</v>
      </c>
      <c r="B626" s="2" t="s">
        <v>111</v>
      </c>
      <c r="C626" s="3">
        <v>200</v>
      </c>
      <c r="D626" s="8">
        <f t="shared" si="147"/>
        <v>632231.01</v>
      </c>
      <c r="E626" s="8">
        <f t="shared" si="147"/>
        <v>632231.01</v>
      </c>
      <c r="F626" s="8">
        <f t="shared" si="147"/>
        <v>632231.01</v>
      </c>
    </row>
    <row r="627" spans="1:6" ht="31.5" x14ac:dyDescent="0.25">
      <c r="A627" s="1" t="s">
        <v>270</v>
      </c>
      <c r="B627" s="2" t="s">
        <v>111</v>
      </c>
      <c r="C627" s="3">
        <v>240</v>
      </c>
      <c r="D627" s="8">
        <v>632231.01</v>
      </c>
      <c r="E627" s="8">
        <v>632231.01</v>
      </c>
      <c r="F627" s="8">
        <v>632231.01</v>
      </c>
    </row>
    <row r="628" spans="1:6" s="9" customFormat="1" x14ac:dyDescent="0.25">
      <c r="A628" s="4" t="s">
        <v>161</v>
      </c>
      <c r="B628" s="5" t="s">
        <v>112</v>
      </c>
      <c r="C628" s="6"/>
      <c r="D628" s="7">
        <f>D629+D634+D641</f>
        <v>13640369.829999998</v>
      </c>
      <c r="E628" s="7">
        <f>E629+E634+E641</f>
        <v>13801030.310000001</v>
      </c>
      <c r="F628" s="7">
        <f>F629+F634+F641</f>
        <v>14303159.809999999</v>
      </c>
    </row>
    <row r="629" spans="1:6" s="9" customFormat="1" ht="31.5" x14ac:dyDescent="0.25">
      <c r="A629" s="4" t="s">
        <v>340</v>
      </c>
      <c r="B629" s="5">
        <v>7630051181</v>
      </c>
      <c r="C629" s="6"/>
      <c r="D629" s="7">
        <f>D630+D632</f>
        <v>463093.95</v>
      </c>
      <c r="E629" s="7">
        <f t="shared" ref="E629:F629" si="148">E630+E632</f>
        <v>511573.3</v>
      </c>
      <c r="F629" s="7">
        <f t="shared" si="148"/>
        <v>560491.03</v>
      </c>
    </row>
    <row r="630" spans="1:6" ht="47.85" customHeight="1" x14ac:dyDescent="0.25">
      <c r="A630" s="1" t="s">
        <v>267</v>
      </c>
      <c r="B630" s="2">
        <v>7630051181</v>
      </c>
      <c r="C630" s="3">
        <v>100</v>
      </c>
      <c r="D630" s="8">
        <f>D631</f>
        <v>442944.94</v>
      </c>
      <c r="E630" s="8">
        <f>E631</f>
        <v>459832.31</v>
      </c>
      <c r="F630" s="8">
        <f>F631</f>
        <v>479655.34</v>
      </c>
    </row>
    <row r="631" spans="1:6" ht="18.399999999999999" customHeight="1" x14ac:dyDescent="0.25">
      <c r="A631" s="1" t="s">
        <v>268</v>
      </c>
      <c r="B631" s="2">
        <v>7630051181</v>
      </c>
      <c r="C631" s="3">
        <v>120</v>
      </c>
      <c r="D631" s="8">
        <v>442944.94</v>
      </c>
      <c r="E631" s="8">
        <v>459832.31</v>
      </c>
      <c r="F631" s="8">
        <v>479655.34</v>
      </c>
    </row>
    <row r="632" spans="1:6" ht="18.399999999999999" customHeight="1" x14ac:dyDescent="0.25">
      <c r="A632" s="1" t="s">
        <v>269</v>
      </c>
      <c r="B632" s="2">
        <v>7630051181</v>
      </c>
      <c r="C632" s="3">
        <v>200</v>
      </c>
      <c r="D632" s="8">
        <f>D633</f>
        <v>20149.009999999998</v>
      </c>
      <c r="E632" s="8">
        <f t="shared" ref="E632:F632" si="149">E633</f>
        <v>51740.99</v>
      </c>
      <c r="F632" s="8">
        <f t="shared" si="149"/>
        <v>80835.69</v>
      </c>
    </row>
    <row r="633" spans="1:6" ht="18.399999999999999" customHeight="1" x14ac:dyDescent="0.25">
      <c r="A633" s="1" t="s">
        <v>270</v>
      </c>
      <c r="B633" s="2">
        <v>7630051181</v>
      </c>
      <c r="C633" s="3">
        <v>240</v>
      </c>
      <c r="D633" s="8">
        <v>20149.009999999998</v>
      </c>
      <c r="E633" s="8">
        <v>51740.99</v>
      </c>
      <c r="F633" s="8">
        <v>80835.69</v>
      </c>
    </row>
    <row r="634" spans="1:6" s="9" customFormat="1" ht="31.5" x14ac:dyDescent="0.25">
      <c r="A634" s="4" t="s">
        <v>186</v>
      </c>
      <c r="B634" s="5" t="s">
        <v>113</v>
      </c>
      <c r="C634" s="6"/>
      <c r="D634" s="7">
        <f>D635+D637+D639</f>
        <v>12017333.18</v>
      </c>
      <c r="E634" s="7">
        <f>E635+E637+E639</f>
        <v>12129514.310000001</v>
      </c>
      <c r="F634" s="7">
        <f>F635+F637+F639</f>
        <v>12582726.08</v>
      </c>
    </row>
    <row r="635" spans="1:6" ht="47.85" customHeight="1" x14ac:dyDescent="0.25">
      <c r="A635" s="1" t="s">
        <v>267</v>
      </c>
      <c r="B635" s="2" t="s">
        <v>113</v>
      </c>
      <c r="C635" s="3">
        <v>100</v>
      </c>
      <c r="D635" s="8">
        <f>D636</f>
        <v>11218113.18</v>
      </c>
      <c r="E635" s="8">
        <f>E636</f>
        <v>11330294.310000001</v>
      </c>
      <c r="F635" s="8">
        <f>F636</f>
        <v>11783506.08</v>
      </c>
    </row>
    <row r="636" spans="1:6" ht="17.850000000000001" customHeight="1" x14ac:dyDescent="0.25">
      <c r="A636" s="1" t="s">
        <v>268</v>
      </c>
      <c r="B636" s="2" t="s">
        <v>113</v>
      </c>
      <c r="C636" s="3">
        <v>120</v>
      </c>
      <c r="D636" s="8">
        <v>11218113.18</v>
      </c>
      <c r="E636" s="8">
        <v>11330294.310000001</v>
      </c>
      <c r="F636" s="8">
        <v>11783506.08</v>
      </c>
    </row>
    <row r="637" spans="1:6" ht="31.5" x14ac:dyDescent="0.25">
      <c r="A637" s="1" t="s">
        <v>269</v>
      </c>
      <c r="B637" s="2" t="s">
        <v>113</v>
      </c>
      <c r="C637" s="3">
        <v>200</v>
      </c>
      <c r="D637" s="8">
        <f>D638</f>
        <v>774820</v>
      </c>
      <c r="E637" s="8">
        <f>E638</f>
        <v>774820</v>
      </c>
      <c r="F637" s="8">
        <f>F638</f>
        <v>774820</v>
      </c>
    </row>
    <row r="638" spans="1:6" ht="31.5" x14ac:dyDescent="0.25">
      <c r="A638" s="1" t="s">
        <v>270</v>
      </c>
      <c r="B638" s="2" t="s">
        <v>113</v>
      </c>
      <c r="C638" s="3">
        <v>240</v>
      </c>
      <c r="D638" s="8">
        <v>774820</v>
      </c>
      <c r="E638" s="8">
        <v>774820</v>
      </c>
      <c r="F638" s="8">
        <v>774820</v>
      </c>
    </row>
    <row r="639" spans="1:6" x14ac:dyDescent="0.25">
      <c r="A639" s="1" t="s">
        <v>281</v>
      </c>
      <c r="B639" s="2" t="s">
        <v>113</v>
      </c>
      <c r="C639" s="3">
        <v>800</v>
      </c>
      <c r="D639" s="8">
        <f>D640</f>
        <v>24400</v>
      </c>
      <c r="E639" s="8">
        <f>E640</f>
        <v>24400</v>
      </c>
      <c r="F639" s="8">
        <f>F640</f>
        <v>24400</v>
      </c>
    </row>
    <row r="640" spans="1:6" x14ac:dyDescent="0.25">
      <c r="A640" s="1" t="s">
        <v>283</v>
      </c>
      <c r="B640" s="2" t="s">
        <v>113</v>
      </c>
      <c r="C640" s="3">
        <v>850</v>
      </c>
      <c r="D640" s="8">
        <v>24400</v>
      </c>
      <c r="E640" s="8">
        <v>24400</v>
      </c>
      <c r="F640" s="8">
        <v>24400</v>
      </c>
    </row>
    <row r="641" spans="1:6" s="9" customFormat="1" ht="31.5" x14ac:dyDescent="0.25">
      <c r="A641" s="4" t="s">
        <v>220</v>
      </c>
      <c r="B641" s="5" t="s">
        <v>114</v>
      </c>
      <c r="C641" s="6"/>
      <c r="D641" s="7">
        <f t="shared" ref="D641:F642" si="150">D642</f>
        <v>1159942.7</v>
      </c>
      <c r="E641" s="7">
        <f t="shared" si="150"/>
        <v>1159942.7</v>
      </c>
      <c r="F641" s="7">
        <f t="shared" si="150"/>
        <v>1159942.7</v>
      </c>
    </row>
    <row r="642" spans="1:6" ht="31.5" x14ac:dyDescent="0.25">
      <c r="A642" s="1" t="s">
        <v>269</v>
      </c>
      <c r="B642" s="2" t="s">
        <v>114</v>
      </c>
      <c r="C642" s="3">
        <v>200</v>
      </c>
      <c r="D642" s="8">
        <f t="shared" si="150"/>
        <v>1159942.7</v>
      </c>
      <c r="E642" s="8">
        <f t="shared" si="150"/>
        <v>1159942.7</v>
      </c>
      <c r="F642" s="8">
        <f t="shared" si="150"/>
        <v>1159942.7</v>
      </c>
    </row>
    <row r="643" spans="1:6" ht="31.5" x14ac:dyDescent="0.25">
      <c r="A643" s="1" t="s">
        <v>270</v>
      </c>
      <c r="B643" s="2" t="s">
        <v>114</v>
      </c>
      <c r="C643" s="3">
        <v>240</v>
      </c>
      <c r="D643" s="8">
        <v>1159942.7</v>
      </c>
      <c r="E643" s="8">
        <v>1159942.7</v>
      </c>
      <c r="F643" s="8">
        <v>1159942.7</v>
      </c>
    </row>
    <row r="644" spans="1:6" s="9" customFormat="1" ht="18.399999999999999" customHeight="1" x14ac:dyDescent="0.25">
      <c r="A644" s="4" t="s">
        <v>166</v>
      </c>
      <c r="B644" s="5" t="s">
        <v>115</v>
      </c>
      <c r="C644" s="6"/>
      <c r="D644" s="7">
        <f>D645+D650+D655</f>
        <v>13854575.24</v>
      </c>
      <c r="E644" s="7">
        <f>E645+E650+E655</f>
        <v>13996835.49</v>
      </c>
      <c r="F644" s="7">
        <f>F645+F650+F655</f>
        <v>14479730.109999999</v>
      </c>
    </row>
    <row r="645" spans="1:6" s="9" customFormat="1" ht="33.200000000000003" customHeight="1" x14ac:dyDescent="0.25">
      <c r="A645" s="4" t="s">
        <v>340</v>
      </c>
      <c r="B645" s="5">
        <v>7640051181</v>
      </c>
      <c r="C645" s="6"/>
      <c r="D645" s="7">
        <f>D646+D648</f>
        <v>289433.71000000002</v>
      </c>
      <c r="E645" s="7">
        <f>E646+E648</f>
        <v>319733.31</v>
      </c>
      <c r="F645" s="7">
        <f>F646+F648</f>
        <v>350306.9</v>
      </c>
    </row>
    <row r="646" spans="1:6" ht="33.200000000000003" customHeight="1" x14ac:dyDescent="0.25">
      <c r="A646" s="1" t="s">
        <v>267</v>
      </c>
      <c r="B646" s="2">
        <v>7640051181</v>
      </c>
      <c r="C646" s="3">
        <v>100</v>
      </c>
      <c r="D646" s="8">
        <f>D647</f>
        <v>258096.85</v>
      </c>
      <c r="E646" s="8">
        <f>E647</f>
        <v>268425.03999999998</v>
      </c>
      <c r="F646" s="8">
        <f>F647</f>
        <v>279169.01</v>
      </c>
    </row>
    <row r="647" spans="1:6" ht="18.95" customHeight="1" x14ac:dyDescent="0.25">
      <c r="A647" s="1" t="s">
        <v>268</v>
      </c>
      <c r="B647" s="2">
        <v>7640051181</v>
      </c>
      <c r="C647" s="3">
        <v>120</v>
      </c>
      <c r="D647" s="8">
        <v>258096.85</v>
      </c>
      <c r="E647" s="8">
        <v>268425.03999999998</v>
      </c>
      <c r="F647" s="8">
        <v>279169.01</v>
      </c>
    </row>
    <row r="648" spans="1:6" ht="33.200000000000003" customHeight="1" x14ac:dyDescent="0.25">
      <c r="A648" s="1" t="s">
        <v>269</v>
      </c>
      <c r="B648" s="2">
        <v>7640051181</v>
      </c>
      <c r="C648" s="3">
        <v>200</v>
      </c>
      <c r="D648" s="8">
        <f>D649</f>
        <v>31336.86</v>
      </c>
      <c r="E648" s="8">
        <f>E649</f>
        <v>51308.27</v>
      </c>
      <c r="F648" s="8">
        <f>F649</f>
        <v>71137.89</v>
      </c>
    </row>
    <row r="649" spans="1:6" ht="33.200000000000003" customHeight="1" x14ac:dyDescent="0.25">
      <c r="A649" s="1" t="s">
        <v>270</v>
      </c>
      <c r="B649" s="2">
        <v>7640051181</v>
      </c>
      <c r="C649" s="3">
        <v>240</v>
      </c>
      <c r="D649" s="8">
        <v>31336.86</v>
      </c>
      <c r="E649" s="8">
        <v>51308.27</v>
      </c>
      <c r="F649" s="8">
        <v>71137.89</v>
      </c>
    </row>
    <row r="650" spans="1:6" s="9" customFormat="1" ht="31.5" x14ac:dyDescent="0.25">
      <c r="A650" s="4" t="s">
        <v>186</v>
      </c>
      <c r="B650" s="5" t="s">
        <v>116</v>
      </c>
      <c r="C650" s="6"/>
      <c r="D650" s="7">
        <f>D651+D653</f>
        <v>12060564.93</v>
      </c>
      <c r="E650" s="7">
        <f t="shared" ref="E650:F650" si="151">E651+E653</f>
        <v>12172525.58</v>
      </c>
      <c r="F650" s="7">
        <f t="shared" si="151"/>
        <v>12624846.609999999</v>
      </c>
    </row>
    <row r="651" spans="1:6" ht="48.2" customHeight="1" x14ac:dyDescent="0.25">
      <c r="A651" s="1" t="s">
        <v>267</v>
      </c>
      <c r="B651" s="2" t="s">
        <v>116</v>
      </c>
      <c r="C651" s="3">
        <v>100</v>
      </c>
      <c r="D651" s="8">
        <f>D652</f>
        <v>11286064.93</v>
      </c>
      <c r="E651" s="8">
        <f>E652</f>
        <v>11398025.58</v>
      </c>
      <c r="F651" s="8">
        <f>F652</f>
        <v>11850346.609999999</v>
      </c>
    </row>
    <row r="652" spans="1:6" ht="18.399999999999999" customHeight="1" x14ac:dyDescent="0.25">
      <c r="A652" s="1" t="s">
        <v>268</v>
      </c>
      <c r="B652" s="2" t="s">
        <v>116</v>
      </c>
      <c r="C652" s="3">
        <v>120</v>
      </c>
      <c r="D652" s="8">
        <v>11286064.93</v>
      </c>
      <c r="E652" s="8">
        <v>11398025.58</v>
      </c>
      <c r="F652" s="8">
        <v>11850346.609999999</v>
      </c>
    </row>
    <row r="653" spans="1:6" ht="31.5" x14ac:dyDescent="0.25">
      <c r="A653" s="1" t="s">
        <v>269</v>
      </c>
      <c r="B653" s="2" t="s">
        <v>116</v>
      </c>
      <c r="C653" s="3">
        <v>200</v>
      </c>
      <c r="D653" s="8">
        <f>D654</f>
        <v>774500</v>
      </c>
      <c r="E653" s="8">
        <f>E654</f>
        <v>774500</v>
      </c>
      <c r="F653" s="8">
        <f>F654</f>
        <v>774500</v>
      </c>
    </row>
    <row r="654" spans="1:6" ht="31.5" x14ac:dyDescent="0.25">
      <c r="A654" s="1" t="s">
        <v>270</v>
      </c>
      <c r="B654" s="2" t="s">
        <v>116</v>
      </c>
      <c r="C654" s="3">
        <v>240</v>
      </c>
      <c r="D654" s="8">
        <v>774500</v>
      </c>
      <c r="E654" s="8">
        <v>774500</v>
      </c>
      <c r="F654" s="8">
        <v>774500</v>
      </c>
    </row>
    <row r="655" spans="1:6" s="9" customFormat="1" ht="31.5" x14ac:dyDescent="0.25">
      <c r="A655" s="4" t="s">
        <v>220</v>
      </c>
      <c r="B655" s="5" t="s">
        <v>117</v>
      </c>
      <c r="C655" s="6"/>
      <c r="D655" s="7">
        <f t="shared" ref="D655:F656" si="152">D656</f>
        <v>1504576.6</v>
      </c>
      <c r="E655" s="7">
        <f t="shared" si="152"/>
        <v>1504576.6</v>
      </c>
      <c r="F655" s="7">
        <f t="shared" si="152"/>
        <v>1504576.6</v>
      </c>
    </row>
    <row r="656" spans="1:6" ht="31.5" x14ac:dyDescent="0.25">
      <c r="A656" s="1" t="s">
        <v>269</v>
      </c>
      <c r="B656" s="2" t="s">
        <v>117</v>
      </c>
      <c r="C656" s="3">
        <v>200</v>
      </c>
      <c r="D656" s="8">
        <f t="shared" si="152"/>
        <v>1504576.6</v>
      </c>
      <c r="E656" s="8">
        <f t="shared" si="152"/>
        <v>1504576.6</v>
      </c>
      <c r="F656" s="8">
        <f t="shared" si="152"/>
        <v>1504576.6</v>
      </c>
    </row>
    <row r="657" spans="1:6" ht="31.5" x14ac:dyDescent="0.25">
      <c r="A657" s="1" t="s">
        <v>270</v>
      </c>
      <c r="B657" s="2" t="s">
        <v>117</v>
      </c>
      <c r="C657" s="3">
        <v>240</v>
      </c>
      <c r="D657" s="8">
        <v>1504576.6</v>
      </c>
      <c r="E657" s="8">
        <v>1504576.6</v>
      </c>
      <c r="F657" s="8">
        <v>1504576.6</v>
      </c>
    </row>
    <row r="658" spans="1:6" x14ac:dyDescent="0.25">
      <c r="A658" s="4" t="s">
        <v>164</v>
      </c>
      <c r="B658" s="5" t="s">
        <v>118</v>
      </c>
      <c r="C658" s="6"/>
      <c r="D658" s="7">
        <f>D659+D662+D665+D668+D673+D676+D679+D682</f>
        <v>20628197.82</v>
      </c>
      <c r="E658" s="7">
        <f t="shared" ref="E658:F658" si="153">E659+E662+E665+E668+E673+E676+E679+E682</f>
        <v>6017910.1899999995</v>
      </c>
      <c r="F658" s="7">
        <f t="shared" si="153"/>
        <v>6343343.4000000004</v>
      </c>
    </row>
    <row r="659" spans="1:6" s="9" customFormat="1" ht="47.25" x14ac:dyDescent="0.25">
      <c r="A659" s="4" t="s">
        <v>247</v>
      </c>
      <c r="B659" s="5">
        <v>7700051201</v>
      </c>
      <c r="C659" s="6"/>
      <c r="D659" s="7">
        <f t="shared" ref="D659:F660" si="154">D660</f>
        <v>4201.49</v>
      </c>
      <c r="E659" s="7">
        <f t="shared" si="154"/>
        <v>4362.1899999999996</v>
      </c>
      <c r="F659" s="7">
        <f t="shared" si="154"/>
        <v>173249.4</v>
      </c>
    </row>
    <row r="660" spans="1:6" ht="31.5" x14ac:dyDescent="0.25">
      <c r="A660" s="1" t="s">
        <v>269</v>
      </c>
      <c r="B660" s="2">
        <v>7700051201</v>
      </c>
      <c r="C660" s="3">
        <v>200</v>
      </c>
      <c r="D660" s="8">
        <f t="shared" si="154"/>
        <v>4201.49</v>
      </c>
      <c r="E660" s="8">
        <f t="shared" si="154"/>
        <v>4362.1899999999996</v>
      </c>
      <c r="F660" s="8">
        <f t="shared" si="154"/>
        <v>173249.4</v>
      </c>
    </row>
    <row r="661" spans="1:6" ht="31.5" x14ac:dyDescent="0.25">
      <c r="A661" s="1" t="s">
        <v>270</v>
      </c>
      <c r="B661" s="2">
        <v>7700051201</v>
      </c>
      <c r="C661" s="3">
        <v>240</v>
      </c>
      <c r="D661" s="8">
        <v>4201.49</v>
      </c>
      <c r="E661" s="8">
        <v>4362.1899999999996</v>
      </c>
      <c r="F661" s="8">
        <v>173249.4</v>
      </c>
    </row>
    <row r="662" spans="1:6" s="9" customFormat="1" ht="20.45" customHeight="1" x14ac:dyDescent="0.25">
      <c r="A662" s="4" t="s">
        <v>341</v>
      </c>
      <c r="B662" s="5">
        <v>7700080320</v>
      </c>
      <c r="C662" s="6"/>
      <c r="D662" s="7">
        <f t="shared" ref="D662:F663" si="155">D663</f>
        <v>226000</v>
      </c>
      <c r="E662" s="7">
        <f t="shared" si="155"/>
        <v>0</v>
      </c>
      <c r="F662" s="7">
        <f t="shared" si="155"/>
        <v>0</v>
      </c>
    </row>
    <row r="663" spans="1:6" x14ac:dyDescent="0.25">
      <c r="A663" s="1" t="s">
        <v>281</v>
      </c>
      <c r="B663" s="2">
        <v>7700080320</v>
      </c>
      <c r="C663" s="3">
        <v>800</v>
      </c>
      <c r="D663" s="8">
        <f t="shared" si="155"/>
        <v>226000</v>
      </c>
      <c r="E663" s="8">
        <f t="shared" si="155"/>
        <v>0</v>
      </c>
      <c r="F663" s="8">
        <f t="shared" si="155"/>
        <v>0</v>
      </c>
    </row>
    <row r="664" spans="1:6" x14ac:dyDescent="0.25">
      <c r="A664" s="1" t="s">
        <v>342</v>
      </c>
      <c r="B664" s="2">
        <v>7700080320</v>
      </c>
      <c r="C664" s="3">
        <v>880</v>
      </c>
      <c r="D664" s="8">
        <v>226000</v>
      </c>
      <c r="E664" s="8">
        <v>0</v>
      </c>
      <c r="F664" s="8">
        <v>0</v>
      </c>
    </row>
    <row r="665" spans="1:6" s="9" customFormat="1" ht="19.350000000000001" customHeight="1" x14ac:dyDescent="0.25">
      <c r="A665" s="4" t="s">
        <v>310</v>
      </c>
      <c r="B665" s="5">
        <v>7700080940</v>
      </c>
      <c r="C665" s="6"/>
      <c r="D665" s="7">
        <f t="shared" ref="D665:F666" si="156">D666</f>
        <v>450000</v>
      </c>
      <c r="E665" s="7">
        <f t="shared" si="156"/>
        <v>0</v>
      </c>
      <c r="F665" s="7">
        <f t="shared" si="156"/>
        <v>0</v>
      </c>
    </row>
    <row r="666" spans="1:6" x14ac:dyDescent="0.25">
      <c r="A666" s="1" t="s">
        <v>281</v>
      </c>
      <c r="B666" s="2">
        <v>7700080940</v>
      </c>
      <c r="C666" s="3">
        <v>800</v>
      </c>
      <c r="D666" s="8">
        <f t="shared" si="156"/>
        <v>450000</v>
      </c>
      <c r="E666" s="8">
        <f t="shared" si="156"/>
        <v>0</v>
      </c>
      <c r="F666" s="8">
        <f t="shared" si="156"/>
        <v>0</v>
      </c>
    </row>
    <row r="667" spans="1:6" x14ac:dyDescent="0.25">
      <c r="A667" s="1" t="s">
        <v>283</v>
      </c>
      <c r="B667" s="2">
        <v>7700080940</v>
      </c>
      <c r="C667" s="3">
        <v>850</v>
      </c>
      <c r="D667" s="8">
        <v>450000</v>
      </c>
      <c r="E667" s="8">
        <v>0</v>
      </c>
      <c r="F667" s="8">
        <v>0</v>
      </c>
    </row>
    <row r="668" spans="1:6" s="9" customFormat="1" ht="17.850000000000001" customHeight="1" x14ac:dyDescent="0.25">
      <c r="A668" s="4" t="s">
        <v>311</v>
      </c>
      <c r="B668" s="5">
        <v>7700080980</v>
      </c>
      <c r="C668" s="6"/>
      <c r="D668" s="7">
        <f>D669+D671</f>
        <v>15877069.380000001</v>
      </c>
      <c r="E668" s="7">
        <v>0</v>
      </c>
      <c r="F668" s="7">
        <v>0</v>
      </c>
    </row>
    <row r="669" spans="1:6" ht="31.5" x14ac:dyDescent="0.25">
      <c r="A669" s="1" t="s">
        <v>269</v>
      </c>
      <c r="B669" s="2">
        <v>7700080980</v>
      </c>
      <c r="C669" s="3">
        <v>200</v>
      </c>
      <c r="D669" s="8">
        <f t="shared" ref="D669:F669" si="157">D670</f>
        <v>434025</v>
      </c>
      <c r="E669" s="8">
        <f t="shared" si="157"/>
        <v>0</v>
      </c>
      <c r="F669" s="8">
        <f t="shared" si="157"/>
        <v>0</v>
      </c>
    </row>
    <row r="670" spans="1:6" ht="31.5" x14ac:dyDescent="0.25">
      <c r="A670" s="1" t="s">
        <v>270</v>
      </c>
      <c r="B670" s="2">
        <v>7700080980</v>
      </c>
      <c r="C670" s="3">
        <v>240</v>
      </c>
      <c r="D670" s="8">
        <v>434025</v>
      </c>
      <c r="E670" s="8">
        <v>0</v>
      </c>
      <c r="F670" s="8">
        <v>0</v>
      </c>
    </row>
    <row r="671" spans="1:6" x14ac:dyDescent="0.25">
      <c r="A671" s="1" t="s">
        <v>281</v>
      </c>
      <c r="B671" s="2">
        <v>7700080980</v>
      </c>
      <c r="C671" s="3">
        <v>800</v>
      </c>
      <c r="D671" s="8">
        <f>D672</f>
        <v>15443044.380000001</v>
      </c>
      <c r="E671" s="8">
        <v>0</v>
      </c>
      <c r="F671" s="8">
        <v>0</v>
      </c>
    </row>
    <row r="672" spans="1:6" x14ac:dyDescent="0.25">
      <c r="A672" s="27" t="s">
        <v>300</v>
      </c>
      <c r="B672" s="2">
        <v>7700080980</v>
      </c>
      <c r="C672" s="3">
        <v>830</v>
      </c>
      <c r="D672" s="8">
        <v>15443044.380000001</v>
      </c>
      <c r="E672" s="8">
        <v>0</v>
      </c>
      <c r="F672" s="8">
        <v>0</v>
      </c>
    </row>
    <row r="673" spans="1:6" s="9" customFormat="1" ht="47.25" x14ac:dyDescent="0.25">
      <c r="A673" s="4" t="s">
        <v>248</v>
      </c>
      <c r="B673" s="5" t="s">
        <v>119</v>
      </c>
      <c r="C673" s="6"/>
      <c r="D673" s="7">
        <f t="shared" ref="D673:F674" si="158">D674</f>
        <v>406431.48</v>
      </c>
      <c r="E673" s="7">
        <f t="shared" si="158"/>
        <v>2000000</v>
      </c>
      <c r="F673" s="7">
        <f t="shared" si="158"/>
        <v>2000000</v>
      </c>
    </row>
    <row r="674" spans="1:6" x14ac:dyDescent="0.25">
      <c r="A674" s="1" t="s">
        <v>281</v>
      </c>
      <c r="B674" s="2" t="s">
        <v>119</v>
      </c>
      <c r="C674" s="3">
        <v>800</v>
      </c>
      <c r="D674" s="8">
        <f t="shared" si="158"/>
        <v>406431.48</v>
      </c>
      <c r="E674" s="8">
        <f t="shared" si="158"/>
        <v>2000000</v>
      </c>
      <c r="F674" s="8">
        <f t="shared" si="158"/>
        <v>2000000</v>
      </c>
    </row>
    <row r="675" spans="1:6" x14ac:dyDescent="0.25">
      <c r="A675" s="1" t="s">
        <v>141</v>
      </c>
      <c r="B675" s="2" t="s">
        <v>119</v>
      </c>
      <c r="C675" s="3">
        <v>870</v>
      </c>
      <c r="D675" s="8">
        <v>406431.48</v>
      </c>
      <c r="E675" s="8">
        <v>2000000</v>
      </c>
      <c r="F675" s="8">
        <v>2000000</v>
      </c>
    </row>
    <row r="676" spans="1:6" s="9" customFormat="1" ht="31.5" x14ac:dyDescent="0.25">
      <c r="A676" s="4" t="s">
        <v>210</v>
      </c>
      <c r="B676" s="5" t="s">
        <v>120</v>
      </c>
      <c r="C676" s="6"/>
      <c r="D676" s="7">
        <f t="shared" ref="D676:F677" si="159">D677</f>
        <v>3510120.47</v>
      </c>
      <c r="E676" s="7">
        <f t="shared" si="159"/>
        <v>3913548</v>
      </c>
      <c r="F676" s="7">
        <f t="shared" si="159"/>
        <v>4070094</v>
      </c>
    </row>
    <row r="677" spans="1:6" x14ac:dyDescent="0.25">
      <c r="A677" s="1" t="s">
        <v>273</v>
      </c>
      <c r="B677" s="2" t="s">
        <v>120</v>
      </c>
      <c r="C677" s="3">
        <v>300</v>
      </c>
      <c r="D677" s="8">
        <f t="shared" si="159"/>
        <v>3510120.47</v>
      </c>
      <c r="E677" s="8">
        <f t="shared" si="159"/>
        <v>3913548</v>
      </c>
      <c r="F677" s="8">
        <f t="shared" si="159"/>
        <v>4070094</v>
      </c>
    </row>
    <row r="678" spans="1:6" x14ac:dyDescent="0.25">
      <c r="A678" s="1" t="s">
        <v>301</v>
      </c>
      <c r="B678" s="2" t="s">
        <v>120</v>
      </c>
      <c r="C678" s="3">
        <v>310</v>
      </c>
      <c r="D678" s="8">
        <v>3510120.47</v>
      </c>
      <c r="E678" s="8">
        <v>3913548</v>
      </c>
      <c r="F678" s="8">
        <v>4070094</v>
      </c>
    </row>
    <row r="679" spans="1:6" s="9" customFormat="1" ht="31.5" x14ac:dyDescent="0.25">
      <c r="A679" s="4" t="s">
        <v>187</v>
      </c>
      <c r="B679" s="5" t="s">
        <v>121</v>
      </c>
      <c r="C679" s="6"/>
      <c r="D679" s="7">
        <f t="shared" ref="D679:F680" si="160">D680</f>
        <v>50000</v>
      </c>
      <c r="E679" s="7">
        <f t="shared" si="160"/>
        <v>50000</v>
      </c>
      <c r="F679" s="7">
        <f t="shared" si="160"/>
        <v>50000</v>
      </c>
    </row>
    <row r="680" spans="1:6" x14ac:dyDescent="0.25">
      <c r="A680" s="1" t="s">
        <v>273</v>
      </c>
      <c r="B680" s="2" t="s">
        <v>121</v>
      </c>
      <c r="C680" s="3">
        <v>300</v>
      </c>
      <c r="D680" s="8">
        <f t="shared" si="160"/>
        <v>50000</v>
      </c>
      <c r="E680" s="8">
        <f t="shared" si="160"/>
        <v>50000</v>
      </c>
      <c r="F680" s="8">
        <f t="shared" si="160"/>
        <v>50000</v>
      </c>
    </row>
    <row r="681" spans="1:6" x14ac:dyDescent="0.25">
      <c r="A681" s="1" t="s">
        <v>143</v>
      </c>
      <c r="B681" s="2" t="s">
        <v>121</v>
      </c>
      <c r="C681" s="3">
        <v>360</v>
      </c>
      <c r="D681" s="8">
        <v>50000</v>
      </c>
      <c r="E681" s="8">
        <v>50000</v>
      </c>
      <c r="F681" s="8">
        <v>50000</v>
      </c>
    </row>
    <row r="682" spans="1:6" s="9" customFormat="1" ht="31.5" x14ac:dyDescent="0.25">
      <c r="A682" s="4" t="s">
        <v>194</v>
      </c>
      <c r="B682" s="5" t="s">
        <v>122</v>
      </c>
      <c r="C682" s="6"/>
      <c r="D682" s="7">
        <f>D685+D683</f>
        <v>104375</v>
      </c>
      <c r="E682" s="7">
        <f>E685</f>
        <v>50000</v>
      </c>
      <c r="F682" s="7">
        <f>F685</f>
        <v>50000</v>
      </c>
    </row>
    <row r="683" spans="1:6" ht="31.5" x14ac:dyDescent="0.25">
      <c r="A683" s="1" t="s">
        <v>269</v>
      </c>
      <c r="B683" s="2" t="s">
        <v>122</v>
      </c>
      <c r="C683" s="3">
        <v>200</v>
      </c>
      <c r="D683" s="8">
        <f>D684</f>
        <v>69455</v>
      </c>
      <c r="E683" s="8">
        <f t="shared" ref="E683:F683" si="161">E684</f>
        <v>0</v>
      </c>
      <c r="F683" s="8">
        <f t="shared" si="161"/>
        <v>0</v>
      </c>
    </row>
    <row r="684" spans="1:6" ht="31.5" x14ac:dyDescent="0.25">
      <c r="A684" s="1" t="s">
        <v>270</v>
      </c>
      <c r="B684" s="2" t="s">
        <v>122</v>
      </c>
      <c r="C684" s="3">
        <v>240</v>
      </c>
      <c r="D684" s="8">
        <v>69455</v>
      </c>
      <c r="E684" s="8">
        <v>0</v>
      </c>
      <c r="F684" s="8">
        <v>0</v>
      </c>
    </row>
    <row r="685" spans="1:6" x14ac:dyDescent="0.25">
      <c r="A685" s="1" t="s">
        <v>273</v>
      </c>
      <c r="B685" s="2" t="s">
        <v>122</v>
      </c>
      <c r="C685" s="3">
        <v>300</v>
      </c>
      <c r="D685" s="8">
        <f t="shared" ref="D685:F685" si="162">D686</f>
        <v>34920</v>
      </c>
      <c r="E685" s="8">
        <f t="shared" si="162"/>
        <v>50000</v>
      </c>
      <c r="F685" s="8">
        <f t="shared" si="162"/>
        <v>50000</v>
      </c>
    </row>
    <row r="686" spans="1:6" x14ac:dyDescent="0.25">
      <c r="A686" s="1" t="s">
        <v>143</v>
      </c>
      <c r="B686" s="2" t="s">
        <v>122</v>
      </c>
      <c r="C686" s="3">
        <v>360</v>
      </c>
      <c r="D686" s="8">
        <v>34920</v>
      </c>
      <c r="E686" s="8">
        <v>50000</v>
      </c>
      <c r="F686" s="8">
        <v>50000</v>
      </c>
    </row>
    <row r="687" spans="1:6" ht="7.15" customHeight="1" x14ac:dyDescent="0.25">
      <c r="A687" s="1"/>
      <c r="B687" s="2"/>
      <c r="C687" s="3"/>
      <c r="D687" s="8"/>
      <c r="E687" s="8"/>
      <c r="F687" s="8"/>
    </row>
    <row r="688" spans="1:6" s="9" customFormat="1" ht="16.7" customHeight="1" x14ac:dyDescent="0.25">
      <c r="A688" s="4" t="s">
        <v>291</v>
      </c>
      <c r="B688" s="25"/>
      <c r="C688" s="25"/>
      <c r="D688" s="25"/>
      <c r="E688" s="26">
        <v>16983059.010000002</v>
      </c>
      <c r="F688" s="26">
        <v>35837706.68</v>
      </c>
    </row>
    <row r="689" spans="1:6" ht="7.15" customHeight="1" x14ac:dyDescent="0.25">
      <c r="A689" s="1"/>
      <c r="B689" s="2"/>
      <c r="C689" s="3"/>
      <c r="D689" s="8"/>
      <c r="E689" s="8"/>
      <c r="F689" s="8"/>
    </row>
    <row r="690" spans="1:6" ht="16.7" customHeight="1" x14ac:dyDescent="0.25">
      <c r="A690" s="41" t="s">
        <v>292</v>
      </c>
      <c r="B690" s="42"/>
      <c r="C690" s="42"/>
      <c r="D690" s="7">
        <f>D688+D500+D7</f>
        <v>1608168171.4000001</v>
      </c>
      <c r="E690" s="7">
        <f>E688+E500+E7</f>
        <v>1444966290.97</v>
      </c>
      <c r="F690" s="7">
        <f>F688+F500+F7</f>
        <v>1466247925.04</v>
      </c>
    </row>
    <row r="692" spans="1:6" s="38" customFormat="1" x14ac:dyDescent="0.25">
      <c r="A692" s="36"/>
      <c r="B692" s="37"/>
      <c r="C692" s="37"/>
      <c r="D692" s="37"/>
    </row>
    <row r="694" spans="1:6" x14ac:dyDescent="0.25">
      <c r="D694" s="37"/>
      <c r="E694" s="37"/>
      <c r="F694" s="37"/>
    </row>
  </sheetData>
  <mergeCells count="7">
    <mergeCell ref="A690:C690"/>
    <mergeCell ref="E1:F1"/>
    <mergeCell ref="A2:F2"/>
    <mergeCell ref="A4:A5"/>
    <mergeCell ref="B4:B5"/>
    <mergeCell ref="C4:C5"/>
    <mergeCell ref="D4:F4"/>
  </mergeCells>
  <pageMargins left="0.39370078740157483" right="0.39370078740157483" top="0.18" bottom="0.35" header="0.51181102362204722" footer="0.15748031496062992"/>
  <pageSetup paperSize="9" scale="90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Дворцова Екатерина Алексеевна</cp:lastModifiedBy>
  <cp:lastPrinted>2024-04-02T10:34:30Z</cp:lastPrinted>
  <dcterms:created xsi:type="dcterms:W3CDTF">2022-11-10T18:37:59Z</dcterms:created>
  <dcterms:modified xsi:type="dcterms:W3CDTF">2024-04-02T10:35:17Z</dcterms:modified>
</cp:coreProperties>
</file>