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ЭтаКнига"/>
  <bookViews>
    <workbookView xWindow="0" yWindow="0" windowWidth="19440" windowHeight="11760"/>
  </bookViews>
  <sheets>
    <sheet name="ПАСПОРТ пункты 1, 2" sheetId="1" r:id="rId1"/>
    <sheet name="3 пункт" sheetId="8" r:id="rId2"/>
    <sheet name="4 пункт" sheetId="9" r:id="rId3"/>
    <sheet name="5 пункт" sheetId="10" r:id="rId4"/>
    <sheet name="6 пункт" sheetId="11" r:id="rId5"/>
    <sheet name="7 пункт" sheetId="12" r:id="rId6"/>
    <sheet name="8 пункт" sheetId="13" r:id="rId7"/>
    <sheet name="9 пункт" sheetId="14" r:id="rId8"/>
    <sheet name="10 пункт" sheetId="15" r:id="rId9"/>
    <sheet name="11 пункт" sheetId="16" r:id="rId10"/>
    <sheet name="12 пункт" sheetId="17" r:id="rId11"/>
    <sheet name="13 пункт" sheetId="18" r:id="rId12"/>
    <sheet name="14 пункт" sheetId="19" r:id="rId13"/>
    <sheet name="15 пункт" sheetId="20" r:id="rId14"/>
    <sheet name="16 пункт" sheetId="21" r:id="rId15"/>
    <sheet name="17 пункт" sheetId="22" r:id="rId16"/>
    <sheet name="18 пункт" sheetId="23" r:id="rId17"/>
    <sheet name="19 пункт" sheetId="24" r:id="rId18"/>
    <sheet name="20 пункт" sheetId="25" r:id="rId19"/>
    <sheet name="21 пункт" sheetId="26" r:id="rId20"/>
    <sheet name="22 пункт" sheetId="27" r:id="rId21"/>
    <sheet name="Соответствие проекта критериям " sheetId="5" r:id="rId22"/>
    <sheet name="Отраслевые направления " sheetId="6" r:id="rId23"/>
    <sheet name="Предельный ур. софинансирования" sheetId="7" r:id="rId24"/>
    <sheet name="Лист1" sheetId="28" r:id="rId25"/>
  </sheets>
  <externalReferences>
    <externalReference r:id="rId26"/>
  </externalReferences>
  <definedNames>
    <definedName name="_xlnm.Print_Titles" localSheetId="8">'10 пункт'!$3:$4</definedName>
    <definedName name="_xlnm.Print_Titles" localSheetId="9">'11 пункт'!$3:$4</definedName>
    <definedName name="_xlnm.Print_Titles" localSheetId="10">'12 пункт'!$3:$4</definedName>
    <definedName name="_xlnm.Print_Titles" localSheetId="11">'13 пункт'!$3:$4</definedName>
    <definedName name="_xlnm.Print_Titles" localSheetId="12">'14 пункт'!$3:$4</definedName>
    <definedName name="_xlnm.Print_Titles" localSheetId="13">'15 пункт'!$3:$4</definedName>
    <definedName name="_xlnm.Print_Titles" localSheetId="14">'16 пункт'!$4:$5</definedName>
    <definedName name="_xlnm.Print_Titles" localSheetId="15">'17 пункт'!$3:$4</definedName>
    <definedName name="_xlnm.Print_Titles" localSheetId="16">'18 пункт'!$4:$5</definedName>
    <definedName name="_xlnm.Print_Titles" localSheetId="17">'19 пункт'!$4:$5</definedName>
    <definedName name="_xlnm.Print_Titles" localSheetId="18">'20 пункт'!$3:$4</definedName>
    <definedName name="_xlnm.Print_Titles" localSheetId="19">'21 пункт'!$3:$4</definedName>
    <definedName name="_xlnm.Print_Titles" localSheetId="20">'22 пункт'!$3:$4</definedName>
    <definedName name="_xlnm.Print_Titles" localSheetId="1">'3 пункт'!$7:$8</definedName>
    <definedName name="_xlnm.Print_Titles" localSheetId="2">'4 пункт'!$3:$4</definedName>
    <definedName name="_xlnm.Print_Titles" localSheetId="3">'5 пункт'!$3:$4</definedName>
    <definedName name="_xlnm.Print_Titles" localSheetId="4">'6 пункт'!$3:$4</definedName>
    <definedName name="_xlnm.Print_Titles" localSheetId="5">'7 пункт'!$3:$4</definedName>
    <definedName name="_xlnm.Print_Titles" localSheetId="6">'8 пункт'!$3:$4</definedName>
    <definedName name="_xlnm.Print_Titles" localSheetId="7">'9 пункт'!$4:$5</definedName>
    <definedName name="_xlnm.Print_Titles" localSheetId="0">'ПАСПОРТ пункты 1, 2'!$32:$33</definedName>
    <definedName name="_xlnm.Print_Titles" localSheetId="21">'Соответствие проекта критериям '!$2:$5</definedName>
    <definedName name="_xlnm.Print_Area" localSheetId="8">'10 пункт'!$A$1:$V$28</definedName>
    <definedName name="_xlnm.Print_Area" localSheetId="9">'11 пункт'!$A$1:$D$9</definedName>
    <definedName name="_xlnm.Print_Area" localSheetId="10">'12 пункт'!$A$1:$N$69</definedName>
    <definedName name="_xlnm.Print_Area" localSheetId="11">'13 пункт'!$A$1:$F$8</definedName>
    <definedName name="_xlnm.Print_Area" localSheetId="12">'14 пункт'!$A$1:$L$216</definedName>
    <definedName name="_xlnm.Print_Area" localSheetId="13">'15 пункт'!$A$1:$H$23</definedName>
    <definedName name="_xlnm.Print_Area" localSheetId="14">'16 пункт'!$A$1:$G$25</definedName>
    <definedName name="_xlnm.Print_Area" localSheetId="15">'17 пункт'!$A$1:$G$24</definedName>
    <definedName name="_xlnm.Print_Area" localSheetId="16">'18 пункт'!$A$1:$I$34</definedName>
    <definedName name="_xlnm.Print_Area" localSheetId="17">'19 пункт'!$A$1:$M$53</definedName>
    <definedName name="_xlnm.Print_Area" localSheetId="18">'20 пункт'!$A$1:$G$26</definedName>
    <definedName name="_xlnm.Print_Area" localSheetId="19">'21 пункт'!$A$1:$D$23</definedName>
    <definedName name="_xlnm.Print_Area" localSheetId="20">'22 пункт'!$A$1:$P$25</definedName>
    <definedName name="_xlnm.Print_Area" localSheetId="1">'3 пункт'!$A$2:$F$24</definedName>
    <definedName name="_xlnm.Print_Area" localSheetId="2">'4 пункт'!$A$1:$C$7</definedName>
    <definedName name="_xlnm.Print_Area" localSheetId="3">'5 пункт'!$A$1:$F$12</definedName>
    <definedName name="_xlnm.Print_Area" localSheetId="4">'6 пункт'!$A$1:$R$30</definedName>
    <definedName name="_xlnm.Print_Area" localSheetId="5">'7 пункт'!$A$1:$I$25</definedName>
    <definedName name="_xlnm.Print_Area" localSheetId="6">'8 пункт'!$A$1:$G$25</definedName>
    <definedName name="_xlnm.Print_Area" localSheetId="7">'9 пункт'!$A$1:$J$30</definedName>
    <definedName name="_xlnm.Print_Area" localSheetId="0">'ПАСПОРТ пункты 1, 2'!$A$4:$E$55</definedName>
    <definedName name="Регионы">[1]Списки!$H$2:$H$86</definedName>
    <definedName name="РегионыФО">[1]Списки!$H$2:$I$86</definedName>
    <definedName name="Список10">[1]Списки!$B$2:$B$9</definedName>
    <definedName name="Список11">[1]Списки!$C$2:$C$7</definedName>
    <definedName name="Список12">[1]Списки!$D$2:$D$7</definedName>
    <definedName name="Список14">[1]Списки!$E$2:$E$3</definedName>
    <definedName name="Список16">[1]Списки!$F$2:$F$3</definedName>
    <definedName name="Список19">[1]Списки!$G$2:$G$3</definedName>
    <definedName name="Список8">[1]Списки!$A$2:$A$8</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17" l="1"/>
  <c r="F22" i="17"/>
  <c r="G22" i="17"/>
  <c r="H22" i="17"/>
  <c r="I22" i="17"/>
  <c r="J22" i="17"/>
  <c r="K22" i="17"/>
  <c r="L22" i="17"/>
  <c r="M22" i="17"/>
  <c r="D22" i="17"/>
  <c r="F26" i="17"/>
  <c r="C33" i="17"/>
  <c r="N5" i="27" l="1"/>
  <c r="C6" i="27" l="1"/>
  <c r="F27" i="24"/>
  <c r="C19" i="17" l="1"/>
  <c r="C14" i="17" l="1"/>
  <c r="M33" i="17"/>
  <c r="L33" i="17"/>
  <c r="K33" i="17"/>
  <c r="J33" i="17"/>
  <c r="I33" i="17"/>
  <c r="H33" i="17"/>
  <c r="G33" i="17"/>
  <c r="F33" i="17"/>
  <c r="M26" i="17"/>
  <c r="M21" i="17" s="1"/>
  <c r="L26" i="17"/>
  <c r="L21" i="17" s="1"/>
  <c r="K26" i="17"/>
  <c r="K21" i="17" s="1"/>
  <c r="J26" i="17"/>
  <c r="J21" i="17" s="1"/>
  <c r="I26" i="17"/>
  <c r="I21" i="17" s="1"/>
  <c r="H26" i="17"/>
  <c r="H21" i="17" s="1"/>
  <c r="G26" i="17"/>
  <c r="G21" i="17" s="1"/>
  <c r="F21" i="17"/>
  <c r="E26" i="17"/>
  <c r="E21" i="17" s="1"/>
  <c r="D26" i="17"/>
  <c r="C26" i="17"/>
  <c r="C21" i="17" s="1"/>
  <c r="E33" i="17" l="1"/>
  <c r="D33" i="17"/>
  <c r="D21" i="17"/>
  <c r="I24" i="11" l="1"/>
  <c r="J5" i="27" s="1"/>
  <c r="B7" i="23"/>
  <c r="B8" i="23"/>
  <c r="B9" i="23"/>
  <c r="B10" i="23"/>
  <c r="B11" i="23"/>
  <c r="B12" i="23"/>
  <c r="B13" i="23"/>
  <c r="B14" i="23"/>
  <c r="B15" i="23"/>
  <c r="B16" i="23"/>
  <c r="B17" i="23"/>
  <c r="B18" i="23"/>
  <c r="B19" i="23"/>
  <c r="B20" i="23"/>
  <c r="B21" i="23"/>
  <c r="B22" i="23"/>
  <c r="B23" i="23"/>
  <c r="B24" i="23"/>
  <c r="B25" i="23"/>
  <c r="B6" i="23"/>
  <c r="AD8" i="5" l="1"/>
  <c r="AD9" i="5"/>
  <c r="AD10" i="5"/>
  <c r="AD11" i="5"/>
  <c r="AD12" i="5"/>
  <c r="AD13" i="5"/>
  <c r="AD14" i="5"/>
  <c r="AD15" i="5"/>
  <c r="AD16" i="5"/>
  <c r="AD17" i="5"/>
  <c r="AD18" i="5"/>
  <c r="AD19" i="5"/>
  <c r="AD20" i="5"/>
  <c r="AD21" i="5"/>
  <c r="AD22" i="5"/>
  <c r="AD23" i="5"/>
  <c r="AD24" i="5"/>
  <c r="AD25" i="5"/>
  <c r="AD26" i="5"/>
  <c r="AD7" i="5"/>
  <c r="AB8" i="5"/>
  <c r="AB9" i="5"/>
  <c r="AB10" i="5"/>
  <c r="AB11" i="5"/>
  <c r="AB12" i="5"/>
  <c r="AB13" i="5"/>
  <c r="AB14" i="5"/>
  <c r="AB15" i="5"/>
  <c r="AB16" i="5"/>
  <c r="AB17" i="5"/>
  <c r="AB18" i="5"/>
  <c r="AB19" i="5"/>
  <c r="AB20" i="5"/>
  <c r="AB21" i="5"/>
  <c r="AB22" i="5"/>
  <c r="AB23" i="5"/>
  <c r="AB24" i="5"/>
  <c r="AB25" i="5"/>
  <c r="AB26" i="5"/>
  <c r="AB7" i="5"/>
  <c r="Z8" i="5"/>
  <c r="Z9" i="5"/>
  <c r="Z10" i="5"/>
  <c r="Z11" i="5"/>
  <c r="Z12" i="5"/>
  <c r="Z13" i="5"/>
  <c r="Z14" i="5"/>
  <c r="Z15" i="5"/>
  <c r="Z16" i="5"/>
  <c r="Z17" i="5"/>
  <c r="Z18" i="5"/>
  <c r="Z19" i="5"/>
  <c r="Z20" i="5"/>
  <c r="Z21" i="5"/>
  <c r="Z22" i="5"/>
  <c r="Z23" i="5"/>
  <c r="Z24" i="5"/>
  <c r="Z25" i="5"/>
  <c r="Z26" i="5"/>
  <c r="Z7" i="5"/>
  <c r="W6" i="5"/>
  <c r="Y6" i="5" s="1"/>
  <c r="C8" i="17"/>
  <c r="E6" i="5"/>
  <c r="H7" i="27"/>
  <c r="H8" i="27"/>
  <c r="H9" i="27"/>
  <c r="H10" i="27"/>
  <c r="H11" i="27"/>
  <c r="H12" i="27"/>
  <c r="H13" i="27"/>
  <c r="H14" i="27"/>
  <c r="H15" i="27"/>
  <c r="H16" i="27"/>
  <c r="H17" i="27"/>
  <c r="H18" i="27"/>
  <c r="H19" i="27"/>
  <c r="H20" i="27"/>
  <c r="H21" i="27"/>
  <c r="H22" i="27"/>
  <c r="H23" i="27"/>
  <c r="H24" i="27"/>
  <c r="H6" i="27"/>
  <c r="G7" i="27"/>
  <c r="G8" i="27"/>
  <c r="G9" i="27"/>
  <c r="G10" i="27"/>
  <c r="G11" i="27"/>
  <c r="G12" i="27"/>
  <c r="G13" i="27"/>
  <c r="G14" i="27"/>
  <c r="G15" i="27"/>
  <c r="G16" i="27"/>
  <c r="G17" i="27"/>
  <c r="G18" i="27"/>
  <c r="G19" i="27"/>
  <c r="G20" i="27"/>
  <c r="G21" i="27"/>
  <c r="G22" i="27"/>
  <c r="G23" i="27"/>
  <c r="G24" i="27"/>
  <c r="G6" i="27"/>
  <c r="F7" i="27"/>
  <c r="F8" i="27"/>
  <c r="F9" i="27"/>
  <c r="F10" i="27"/>
  <c r="F11" i="27"/>
  <c r="F12" i="27"/>
  <c r="F13" i="27"/>
  <c r="F14" i="27"/>
  <c r="F15" i="27"/>
  <c r="F16" i="27"/>
  <c r="F17" i="27"/>
  <c r="F18" i="27"/>
  <c r="F19" i="27"/>
  <c r="F20" i="27"/>
  <c r="F21" i="27"/>
  <c r="F22" i="27"/>
  <c r="F23" i="27"/>
  <c r="F24" i="27"/>
  <c r="F6" i="27"/>
  <c r="D7" i="27"/>
  <c r="D8" i="27"/>
  <c r="D9" i="27"/>
  <c r="D10" i="27"/>
  <c r="D11" i="27"/>
  <c r="D12" i="27"/>
  <c r="D13" i="27"/>
  <c r="D14" i="27"/>
  <c r="D15" i="27"/>
  <c r="D16" i="27"/>
  <c r="D17" i="27"/>
  <c r="D18" i="27"/>
  <c r="D19" i="27"/>
  <c r="D20" i="27"/>
  <c r="D21" i="27"/>
  <c r="D22" i="27"/>
  <c r="D23" i="27"/>
  <c r="D24" i="27"/>
  <c r="D6" i="27"/>
  <c r="C7" i="27"/>
  <c r="C8" i="27"/>
  <c r="C9" i="27"/>
  <c r="C10" i="27"/>
  <c r="C11" i="27"/>
  <c r="C12" i="27"/>
  <c r="C13" i="27"/>
  <c r="C14" i="27"/>
  <c r="C15" i="27"/>
  <c r="C16" i="27"/>
  <c r="C17" i="27"/>
  <c r="C18" i="27"/>
  <c r="C19" i="27"/>
  <c r="C20" i="27"/>
  <c r="C21" i="27"/>
  <c r="C22" i="27"/>
  <c r="C23" i="27"/>
  <c r="C24" i="27"/>
  <c r="H9" i="5"/>
  <c r="B7" i="27"/>
  <c r="E7" i="27" s="1"/>
  <c r="H10" i="5" s="1"/>
  <c r="B8" i="27"/>
  <c r="A10" i="5" s="1"/>
  <c r="B9" i="27"/>
  <c r="E9" i="27" s="1"/>
  <c r="H12" i="5" s="1"/>
  <c r="B10" i="27"/>
  <c r="E10" i="27" s="1"/>
  <c r="H13" i="5" s="1"/>
  <c r="B11" i="27"/>
  <c r="E11" i="27" s="1"/>
  <c r="H14" i="5" s="1"/>
  <c r="B12" i="27"/>
  <c r="A14" i="5" s="1"/>
  <c r="B13" i="27"/>
  <c r="E13" i="27" s="1"/>
  <c r="H16" i="5" s="1"/>
  <c r="B14" i="27"/>
  <c r="E14" i="27" s="1"/>
  <c r="H17" i="5" s="1"/>
  <c r="B15" i="27"/>
  <c r="E15" i="27" s="1"/>
  <c r="H18" i="5" s="1"/>
  <c r="B16" i="27"/>
  <c r="A18" i="5" s="1"/>
  <c r="B17" i="27"/>
  <c r="E17" i="27" s="1"/>
  <c r="H20" i="5" s="1"/>
  <c r="B18" i="27"/>
  <c r="E18" i="27" s="1"/>
  <c r="H21" i="5" s="1"/>
  <c r="B19" i="27"/>
  <c r="E19" i="27" s="1"/>
  <c r="H22" i="5" s="1"/>
  <c r="B20" i="27"/>
  <c r="A22" i="5" s="1"/>
  <c r="B21" i="27"/>
  <c r="E21" i="27" s="1"/>
  <c r="H24" i="5" s="1"/>
  <c r="B22" i="27"/>
  <c r="E22" i="27" s="1"/>
  <c r="H25" i="5" s="1"/>
  <c r="B23" i="27"/>
  <c r="E23" i="27" s="1"/>
  <c r="H26" i="5" s="1"/>
  <c r="B24" i="27"/>
  <c r="A26" i="5" s="1"/>
  <c r="B6" i="27"/>
  <c r="E6" i="27" s="1"/>
  <c r="H8" i="5" s="1"/>
  <c r="B5" i="27"/>
  <c r="AD6" i="5" l="1"/>
  <c r="A20" i="5"/>
  <c r="A25" i="5"/>
  <c r="A17" i="5"/>
  <c r="A9" i="5"/>
  <c r="A12" i="5"/>
  <c r="A24" i="5"/>
  <c r="A16" i="5"/>
  <c r="A8" i="5"/>
  <c r="A21" i="5"/>
  <c r="A13" i="5"/>
  <c r="E20" i="27"/>
  <c r="H23" i="5" s="1"/>
  <c r="E12" i="27"/>
  <c r="H15" i="5" s="1"/>
  <c r="A7" i="5"/>
  <c r="A23" i="5"/>
  <c r="A19" i="5"/>
  <c r="A15" i="5"/>
  <c r="A11" i="5"/>
  <c r="E24" i="27"/>
  <c r="H27" i="5" s="1"/>
  <c r="E16" i="27"/>
  <c r="H19" i="5" s="1"/>
  <c r="E8" i="27"/>
  <c r="H11" i="5" s="1"/>
  <c r="AB6" i="5"/>
  <c r="B6" i="26"/>
  <c r="B7" i="26"/>
  <c r="B8" i="26"/>
  <c r="B9" i="26"/>
  <c r="B10" i="26"/>
  <c r="B11" i="26"/>
  <c r="B12" i="26"/>
  <c r="B13" i="26"/>
  <c r="B14" i="26"/>
  <c r="B15" i="26"/>
  <c r="B16" i="26"/>
  <c r="B17" i="26"/>
  <c r="B18" i="26"/>
  <c r="B19" i="26"/>
  <c r="B20" i="26"/>
  <c r="B21" i="26"/>
  <c r="B22" i="26"/>
  <c r="B23" i="26"/>
  <c r="B5" i="26"/>
  <c r="C6" i="25"/>
  <c r="C7" i="25"/>
  <c r="C8" i="25"/>
  <c r="C9" i="25"/>
  <c r="C10" i="25"/>
  <c r="C11" i="25"/>
  <c r="C12" i="25"/>
  <c r="C13" i="25"/>
  <c r="C14" i="25"/>
  <c r="C15" i="25"/>
  <c r="C16" i="25"/>
  <c r="C17" i="25"/>
  <c r="C18" i="25"/>
  <c r="C19" i="25"/>
  <c r="C20" i="25"/>
  <c r="C21" i="25"/>
  <c r="C22" i="25"/>
  <c r="C23" i="25"/>
  <c r="C5" i="25"/>
  <c r="K8" i="5"/>
  <c r="B6" i="25"/>
  <c r="K9" i="5" s="1"/>
  <c r="B7" i="25"/>
  <c r="K10" i="5" s="1"/>
  <c r="B8" i="25"/>
  <c r="K11" i="5" s="1"/>
  <c r="B9" i="25"/>
  <c r="K12" i="5" s="1"/>
  <c r="B10" i="25"/>
  <c r="K13" i="5" s="1"/>
  <c r="B11" i="25"/>
  <c r="K14" i="5" s="1"/>
  <c r="B12" i="25"/>
  <c r="K15" i="5" s="1"/>
  <c r="B13" i="25"/>
  <c r="K16" i="5" s="1"/>
  <c r="B14" i="25"/>
  <c r="K17" i="5" s="1"/>
  <c r="B15" i="25"/>
  <c r="K18" i="5" s="1"/>
  <c r="B16" i="25"/>
  <c r="K19" i="5" s="1"/>
  <c r="B17" i="25"/>
  <c r="K20" i="5" s="1"/>
  <c r="B18" i="25"/>
  <c r="K21" i="5" s="1"/>
  <c r="B19" i="25"/>
  <c r="K22" i="5" s="1"/>
  <c r="B20" i="25"/>
  <c r="K23" i="5" s="1"/>
  <c r="B21" i="25"/>
  <c r="K24" i="5" s="1"/>
  <c r="B22" i="25"/>
  <c r="K25" i="5" s="1"/>
  <c r="B23" i="25"/>
  <c r="K26" i="5" s="1"/>
  <c r="B5" i="25"/>
  <c r="K7" i="5" s="1"/>
  <c r="F49" i="24"/>
  <c r="M49" i="24"/>
  <c r="L49" i="24"/>
  <c r="I49" i="24"/>
  <c r="H49" i="24"/>
  <c r="G49" i="24"/>
  <c r="M27" i="24"/>
  <c r="L27" i="24"/>
  <c r="I27" i="24"/>
  <c r="H27" i="24"/>
  <c r="G27" i="24"/>
  <c r="C6" i="22"/>
  <c r="C7" i="22"/>
  <c r="C8" i="22"/>
  <c r="C9" i="22"/>
  <c r="C10" i="22"/>
  <c r="C11" i="22"/>
  <c r="C12" i="22"/>
  <c r="C13" i="22"/>
  <c r="C14" i="22"/>
  <c r="C15" i="22"/>
  <c r="C16" i="22"/>
  <c r="C17" i="22"/>
  <c r="C18" i="22"/>
  <c r="C19" i="22"/>
  <c r="C20" i="22"/>
  <c r="C21" i="22"/>
  <c r="C22" i="22"/>
  <c r="C23" i="22"/>
  <c r="B6" i="22"/>
  <c r="B7" i="22"/>
  <c r="B8" i="22"/>
  <c r="B9" i="22"/>
  <c r="B10" i="22"/>
  <c r="B11" i="22"/>
  <c r="B12" i="22"/>
  <c r="B13" i="22"/>
  <c r="B14" i="22"/>
  <c r="B15" i="22"/>
  <c r="B16" i="22"/>
  <c r="B17" i="22"/>
  <c r="B18" i="22"/>
  <c r="B19" i="22"/>
  <c r="B20" i="22"/>
  <c r="B21" i="22"/>
  <c r="B22" i="22"/>
  <c r="B23" i="22"/>
  <c r="C5" i="22"/>
  <c r="B5" i="22"/>
  <c r="C6" i="20"/>
  <c r="C7" i="20"/>
  <c r="C8" i="20"/>
  <c r="C9" i="20"/>
  <c r="C10" i="20"/>
  <c r="C11" i="20"/>
  <c r="C12" i="20"/>
  <c r="C13" i="20"/>
  <c r="C14" i="20"/>
  <c r="C15" i="20"/>
  <c r="C16" i="20"/>
  <c r="C17" i="20"/>
  <c r="C18" i="20"/>
  <c r="C19" i="20"/>
  <c r="C20" i="20"/>
  <c r="C21" i="20"/>
  <c r="C22" i="20"/>
  <c r="C23" i="20"/>
  <c r="B6" i="20"/>
  <c r="B7" i="20"/>
  <c r="B8" i="20"/>
  <c r="B9" i="20"/>
  <c r="B10" i="20"/>
  <c r="B11" i="20"/>
  <c r="B12" i="20"/>
  <c r="B13" i="20"/>
  <c r="B14" i="20"/>
  <c r="B15" i="20"/>
  <c r="B16" i="20"/>
  <c r="B17" i="20"/>
  <c r="B18" i="20"/>
  <c r="B19" i="20"/>
  <c r="B20" i="20"/>
  <c r="B21" i="20"/>
  <c r="B22" i="20"/>
  <c r="B23" i="20"/>
  <c r="C5" i="20"/>
  <c r="B5" i="20"/>
  <c r="B7" i="19"/>
  <c r="B8" i="19"/>
  <c r="B9" i="19"/>
  <c r="B10" i="19"/>
  <c r="B11" i="19"/>
  <c r="B12" i="19"/>
  <c r="B13" i="19"/>
  <c r="B14" i="19"/>
  <c r="B15" i="19"/>
  <c r="B16" i="19"/>
  <c r="B17" i="19"/>
  <c r="B18" i="19"/>
  <c r="B19" i="19"/>
  <c r="B20" i="19"/>
  <c r="B21" i="19"/>
  <c r="B22" i="19"/>
  <c r="B23" i="19"/>
  <c r="B24" i="19"/>
  <c r="B6" i="19"/>
  <c r="M63" i="17"/>
  <c r="L63" i="17"/>
  <c r="K63" i="17"/>
  <c r="J63" i="17"/>
  <c r="I63" i="17"/>
  <c r="H63" i="17"/>
  <c r="G63" i="17"/>
  <c r="F63" i="17"/>
  <c r="E63" i="17"/>
  <c r="D63" i="17"/>
  <c r="C63" i="17"/>
  <c r="M56" i="17"/>
  <c r="M52" i="17" s="1"/>
  <c r="L56" i="17"/>
  <c r="L52" i="17" s="1"/>
  <c r="K56" i="17"/>
  <c r="K52" i="17" s="1"/>
  <c r="J56" i="17"/>
  <c r="J52" i="17" s="1"/>
  <c r="I56" i="17"/>
  <c r="H56" i="17"/>
  <c r="H52" i="17" s="1"/>
  <c r="G56" i="17"/>
  <c r="G52" i="17" s="1"/>
  <c r="F56" i="17"/>
  <c r="F52" i="17" s="1"/>
  <c r="E56" i="17"/>
  <c r="D56" i="17"/>
  <c r="D52" i="17" s="1"/>
  <c r="C56" i="17"/>
  <c r="C52" i="17" s="1"/>
  <c r="I52" i="17"/>
  <c r="E52" i="17"/>
  <c r="M48" i="17"/>
  <c r="L48" i="17"/>
  <c r="K48" i="17"/>
  <c r="J48" i="17"/>
  <c r="I48" i="17"/>
  <c r="H48" i="17"/>
  <c r="G48" i="17"/>
  <c r="F48" i="17"/>
  <c r="E48" i="17"/>
  <c r="D48" i="17"/>
  <c r="C48" i="17"/>
  <c r="M41" i="17"/>
  <c r="M37" i="17" s="1"/>
  <c r="L41" i="17"/>
  <c r="L37" i="17" s="1"/>
  <c r="K41" i="17"/>
  <c r="J41" i="17"/>
  <c r="J37" i="17" s="1"/>
  <c r="I41" i="17"/>
  <c r="I37" i="17" s="1"/>
  <c r="H41" i="17"/>
  <c r="H37" i="17" s="1"/>
  <c r="G41" i="17"/>
  <c r="F41" i="17"/>
  <c r="F37" i="17" s="1"/>
  <c r="E41" i="17"/>
  <c r="E37" i="17" s="1"/>
  <c r="D41" i="17"/>
  <c r="D37" i="17" s="1"/>
  <c r="C41" i="17"/>
  <c r="M19" i="17"/>
  <c r="L19" i="17"/>
  <c r="K19" i="17"/>
  <c r="J19" i="17"/>
  <c r="I19" i="17"/>
  <c r="H19" i="17"/>
  <c r="G19" i="17"/>
  <c r="F19" i="17"/>
  <c r="E19" i="17"/>
  <c r="D19" i="17"/>
  <c r="M18" i="17"/>
  <c r="L18" i="17"/>
  <c r="K18" i="17"/>
  <c r="J18" i="17"/>
  <c r="I18" i="17"/>
  <c r="H18" i="17"/>
  <c r="G18" i="17"/>
  <c r="F18" i="17"/>
  <c r="E18" i="17"/>
  <c r="D18" i="17"/>
  <c r="C18" i="17"/>
  <c r="M16" i="17"/>
  <c r="L16" i="17"/>
  <c r="K16" i="17"/>
  <c r="J16" i="17"/>
  <c r="I16" i="17"/>
  <c r="H16" i="17"/>
  <c r="G16" i="17"/>
  <c r="F16" i="17"/>
  <c r="E16" i="17"/>
  <c r="D16" i="17"/>
  <c r="C16" i="17"/>
  <c r="M15" i="17"/>
  <c r="L15" i="17"/>
  <c r="K15" i="17"/>
  <c r="J15" i="17"/>
  <c r="I15" i="17"/>
  <c r="H15" i="17"/>
  <c r="G15" i="17"/>
  <c r="F15" i="17"/>
  <c r="E15" i="17"/>
  <c r="D15" i="17"/>
  <c r="C15" i="17"/>
  <c r="M14" i="17"/>
  <c r="L14" i="17"/>
  <c r="K14" i="17"/>
  <c r="J14" i="17"/>
  <c r="I14" i="17"/>
  <c r="H14" i="17"/>
  <c r="G14" i="17"/>
  <c r="F14" i="17"/>
  <c r="E14" i="17"/>
  <c r="D14" i="17"/>
  <c r="M13" i="17"/>
  <c r="L13" i="17"/>
  <c r="K13" i="17"/>
  <c r="J13" i="17"/>
  <c r="I13" i="17"/>
  <c r="H13" i="17"/>
  <c r="G13" i="17"/>
  <c r="F13" i="17"/>
  <c r="E13" i="17"/>
  <c r="D13" i="17"/>
  <c r="C13" i="17"/>
  <c r="M12" i="17"/>
  <c r="L12" i="17"/>
  <c r="K12" i="17"/>
  <c r="J12" i="17"/>
  <c r="I12" i="17"/>
  <c r="H12" i="17"/>
  <c r="G12" i="17"/>
  <c r="F12" i="17"/>
  <c r="E12" i="17"/>
  <c r="D12" i="17"/>
  <c r="C12" i="17"/>
  <c r="M11" i="17"/>
  <c r="L11" i="17"/>
  <c r="K11" i="17"/>
  <c r="J11" i="17"/>
  <c r="I11" i="17"/>
  <c r="H11" i="17"/>
  <c r="G11" i="17"/>
  <c r="F11" i="17"/>
  <c r="E11" i="17"/>
  <c r="D11" i="17"/>
  <c r="C11" i="17"/>
  <c r="M9" i="17"/>
  <c r="L9" i="17"/>
  <c r="K9" i="17"/>
  <c r="J9" i="17"/>
  <c r="I9" i="17"/>
  <c r="H9" i="17"/>
  <c r="G9" i="17"/>
  <c r="F9" i="17"/>
  <c r="E9" i="17"/>
  <c r="D9" i="17"/>
  <c r="C9" i="17"/>
  <c r="M8" i="17"/>
  <c r="L8" i="17"/>
  <c r="K8" i="17"/>
  <c r="J8" i="17"/>
  <c r="I8" i="17"/>
  <c r="H8" i="17"/>
  <c r="G8" i="17"/>
  <c r="F8" i="17"/>
  <c r="E8" i="17"/>
  <c r="D8" i="17"/>
  <c r="C24" i="15"/>
  <c r="B6" i="15"/>
  <c r="B7" i="15"/>
  <c r="B8" i="15"/>
  <c r="B9" i="15"/>
  <c r="B10" i="15"/>
  <c r="B11" i="15"/>
  <c r="B12" i="15"/>
  <c r="B13" i="15"/>
  <c r="B14" i="15"/>
  <c r="T14" i="15" s="1"/>
  <c r="B15" i="15"/>
  <c r="B16" i="15"/>
  <c r="B17" i="15"/>
  <c r="B18" i="15"/>
  <c r="B19" i="15"/>
  <c r="B20" i="15"/>
  <c r="B21" i="15"/>
  <c r="B22" i="15"/>
  <c r="B23" i="15"/>
  <c r="B5" i="15"/>
  <c r="D5" i="15" s="1"/>
  <c r="S24" i="15"/>
  <c r="R24" i="15"/>
  <c r="O24" i="15"/>
  <c r="N24" i="15"/>
  <c r="M24" i="15"/>
  <c r="J24" i="15"/>
  <c r="I24" i="15"/>
  <c r="H24" i="15"/>
  <c r="E24" i="15"/>
  <c r="T22" i="15"/>
  <c r="B7" i="14"/>
  <c r="B8" i="14"/>
  <c r="B9" i="14"/>
  <c r="B10" i="14"/>
  <c r="B11" i="14"/>
  <c r="B12" i="14"/>
  <c r="B13" i="14"/>
  <c r="B14" i="14"/>
  <c r="B15" i="14"/>
  <c r="B16" i="14"/>
  <c r="B17" i="14"/>
  <c r="B18" i="14"/>
  <c r="B19" i="14"/>
  <c r="B20" i="14"/>
  <c r="B21" i="14"/>
  <c r="B22" i="14"/>
  <c r="B23" i="14"/>
  <c r="B24" i="14"/>
  <c r="B6" i="14"/>
  <c r="B6" i="13"/>
  <c r="B7" i="13"/>
  <c r="B8" i="13"/>
  <c r="B9" i="13"/>
  <c r="B10" i="13"/>
  <c r="B11" i="13"/>
  <c r="B12" i="13"/>
  <c r="B13" i="13"/>
  <c r="B14" i="13"/>
  <c r="B15" i="13"/>
  <c r="B16" i="13"/>
  <c r="B17" i="13"/>
  <c r="B18" i="13"/>
  <c r="B19" i="13"/>
  <c r="B20" i="13"/>
  <c r="B21" i="13"/>
  <c r="B22" i="13"/>
  <c r="B23" i="13"/>
  <c r="B5" i="13"/>
  <c r="B6" i="12"/>
  <c r="B7" i="12"/>
  <c r="B8" i="12"/>
  <c r="B9" i="12"/>
  <c r="B10" i="12"/>
  <c r="B11" i="12"/>
  <c r="B12" i="12"/>
  <c r="B13" i="12"/>
  <c r="B14" i="12"/>
  <c r="B15" i="12"/>
  <c r="B16" i="12"/>
  <c r="B17" i="12"/>
  <c r="B18" i="12"/>
  <c r="B19" i="12"/>
  <c r="B20" i="12"/>
  <c r="B21" i="12"/>
  <c r="B22" i="12"/>
  <c r="B23" i="12"/>
  <c r="B5" i="12"/>
  <c r="B6" i="11"/>
  <c r="B7" i="11"/>
  <c r="B8" i="11"/>
  <c r="B9" i="11"/>
  <c r="B10" i="11"/>
  <c r="B11" i="11"/>
  <c r="B12" i="11"/>
  <c r="B13" i="11"/>
  <c r="B14" i="11"/>
  <c r="B15" i="11"/>
  <c r="B16" i="11"/>
  <c r="B17" i="11"/>
  <c r="B18" i="11"/>
  <c r="B19" i="11"/>
  <c r="B20" i="11"/>
  <c r="B21" i="11"/>
  <c r="B22" i="11"/>
  <c r="B23" i="11"/>
  <c r="B5" i="11"/>
  <c r="M24" i="11"/>
  <c r="G24" i="11"/>
  <c r="F24" i="11"/>
  <c r="A6" i="5" l="1"/>
  <c r="Z6" i="5" s="1"/>
  <c r="K27" i="5"/>
  <c r="L5" i="27" s="1"/>
  <c r="K6" i="5" s="1"/>
  <c r="F5" i="15"/>
  <c r="T5" i="15" s="1"/>
  <c r="H24" i="25"/>
  <c r="E5" i="27"/>
  <c r="H7" i="5" s="1"/>
  <c r="H6" i="5" s="1"/>
  <c r="J6" i="5" s="1"/>
  <c r="I5" i="27"/>
  <c r="B6" i="5" s="1"/>
  <c r="D6" i="5" s="1"/>
  <c r="H17" i="17"/>
  <c r="P21" i="15"/>
  <c r="K21" i="15"/>
  <c r="F21" i="15"/>
  <c r="P17" i="15"/>
  <c r="K17" i="15"/>
  <c r="F17" i="15"/>
  <c r="T17" i="15"/>
  <c r="T20" i="15"/>
  <c r="K20" i="15"/>
  <c r="F20" i="15"/>
  <c r="P20" i="15"/>
  <c r="L12" i="15"/>
  <c r="K12" i="15"/>
  <c r="F12" i="15"/>
  <c r="P12" i="15"/>
  <c r="L20" i="15"/>
  <c r="T23" i="15"/>
  <c r="F23" i="15"/>
  <c r="K23" i="15"/>
  <c r="P23" i="15"/>
  <c r="U19" i="15"/>
  <c r="F19" i="15"/>
  <c r="P19" i="15"/>
  <c r="K19" i="15"/>
  <c r="T15" i="15"/>
  <c r="F15" i="15"/>
  <c r="K15" i="15"/>
  <c r="P15" i="15"/>
  <c r="D11" i="15"/>
  <c r="W11" i="15" s="1"/>
  <c r="F11" i="15"/>
  <c r="P11" i="15"/>
  <c r="K11" i="15"/>
  <c r="U11" i="15" s="1"/>
  <c r="F7" i="15"/>
  <c r="K7" i="15"/>
  <c r="U7" i="15" s="1"/>
  <c r="P7" i="15"/>
  <c r="V7" i="15" s="1"/>
  <c r="P13" i="15"/>
  <c r="K13" i="15"/>
  <c r="F13" i="15"/>
  <c r="P9" i="15"/>
  <c r="Q9" i="15" s="1"/>
  <c r="K9" i="15"/>
  <c r="F9" i="15"/>
  <c r="P5" i="15"/>
  <c r="K5" i="15"/>
  <c r="L16" i="15"/>
  <c r="P16" i="15"/>
  <c r="F16" i="15"/>
  <c r="K16" i="15"/>
  <c r="L8" i="15"/>
  <c r="P8" i="15"/>
  <c r="K8" i="15"/>
  <c r="F8" i="15"/>
  <c r="G8" i="15" s="1"/>
  <c r="F22" i="15"/>
  <c r="P22" i="15"/>
  <c r="K22" i="15"/>
  <c r="P18" i="15"/>
  <c r="K18" i="15"/>
  <c r="F18" i="15"/>
  <c r="F14" i="15"/>
  <c r="P14" i="15"/>
  <c r="K14" i="15"/>
  <c r="P10" i="15"/>
  <c r="K10" i="15"/>
  <c r="F10" i="15"/>
  <c r="T10" i="15" s="1"/>
  <c r="P6" i="15"/>
  <c r="Q6" i="15" s="1"/>
  <c r="K6" i="15"/>
  <c r="F6" i="15"/>
  <c r="T6" i="15" s="1"/>
  <c r="T9" i="15"/>
  <c r="T13" i="15"/>
  <c r="T21" i="15"/>
  <c r="W5" i="15"/>
  <c r="D15" i="15"/>
  <c r="W15" i="15" s="1"/>
  <c r="T18" i="15"/>
  <c r="D23" i="15"/>
  <c r="W23" i="15" s="1"/>
  <c r="T7" i="15"/>
  <c r="U15" i="15"/>
  <c r="T19" i="15"/>
  <c r="U23" i="15"/>
  <c r="D7" i="15"/>
  <c r="W7" i="15" s="1"/>
  <c r="T11" i="15"/>
  <c r="T16" i="15"/>
  <c r="D19" i="15"/>
  <c r="W19" i="15" s="1"/>
  <c r="G50" i="24"/>
  <c r="M50" i="24"/>
  <c r="I50" i="24"/>
  <c r="H50" i="24"/>
  <c r="F50" i="24"/>
  <c r="L50" i="24"/>
  <c r="C10" i="17"/>
  <c r="G10" i="17"/>
  <c r="K10" i="17"/>
  <c r="D17" i="17"/>
  <c r="L17" i="17"/>
  <c r="E6" i="17"/>
  <c r="I6" i="17"/>
  <c r="M6" i="17"/>
  <c r="F17" i="17"/>
  <c r="J17" i="17"/>
  <c r="F6" i="17"/>
  <c r="C17" i="17"/>
  <c r="K5" i="27" s="1"/>
  <c r="N6" i="5" s="1"/>
  <c r="K17" i="17"/>
  <c r="E10" i="17"/>
  <c r="J6" i="17"/>
  <c r="G17" i="17"/>
  <c r="I10" i="17"/>
  <c r="M10" i="17"/>
  <c r="D10" i="17"/>
  <c r="H10" i="17"/>
  <c r="L10" i="17"/>
  <c r="E17" i="17"/>
  <c r="I17" i="17"/>
  <c r="M17" i="17"/>
  <c r="F10" i="17"/>
  <c r="J10" i="17"/>
  <c r="D6" i="17"/>
  <c r="H6" i="17"/>
  <c r="L6" i="17"/>
  <c r="C37" i="17"/>
  <c r="C6" i="17" s="1"/>
  <c r="M5" i="27" s="1"/>
  <c r="Q6" i="5" s="1"/>
  <c r="G37" i="17"/>
  <c r="G6" i="17" s="1"/>
  <c r="K37" i="17"/>
  <c r="K6" i="17" s="1"/>
  <c r="T12" i="15"/>
  <c r="D9" i="15"/>
  <c r="W9" i="15" s="1"/>
  <c r="L10" i="15"/>
  <c r="D13" i="15"/>
  <c r="W13" i="15" s="1"/>
  <c r="L18" i="15"/>
  <c r="D21" i="15"/>
  <c r="W21" i="15" s="1"/>
  <c r="L22" i="15"/>
  <c r="G10" i="15"/>
  <c r="G14" i="15"/>
  <c r="G18" i="15"/>
  <c r="G22" i="15"/>
  <c r="L14" i="15"/>
  <c r="D17" i="15"/>
  <c r="W17" i="15" s="1"/>
  <c r="U9" i="15"/>
  <c r="G12" i="15"/>
  <c r="U13" i="15"/>
  <c r="G16" i="15"/>
  <c r="U17" i="15"/>
  <c r="G20" i="15"/>
  <c r="U21" i="15"/>
  <c r="G7" i="15"/>
  <c r="Q8" i="15"/>
  <c r="G9" i="15"/>
  <c r="Q10" i="15"/>
  <c r="G11" i="15"/>
  <c r="Q12" i="15"/>
  <c r="G13" i="15"/>
  <c r="Q14" i="15"/>
  <c r="G15" i="15"/>
  <c r="Q16" i="15"/>
  <c r="G17" i="15"/>
  <c r="Q18" i="15"/>
  <c r="G19" i="15"/>
  <c r="Q20" i="15"/>
  <c r="G21" i="15"/>
  <c r="Q22" i="15"/>
  <c r="G23" i="15"/>
  <c r="D6" i="15"/>
  <c r="W6" i="15" s="1"/>
  <c r="D8" i="15"/>
  <c r="W8" i="15" s="1"/>
  <c r="U8" i="15"/>
  <c r="L9" i="15"/>
  <c r="D10" i="15"/>
  <c r="W10" i="15" s="1"/>
  <c r="U10" i="15"/>
  <c r="D12" i="15"/>
  <c r="W12" i="15" s="1"/>
  <c r="U12" i="15"/>
  <c r="L13" i="15"/>
  <c r="D14" i="15"/>
  <c r="W14" i="15" s="1"/>
  <c r="U14" i="15"/>
  <c r="L15" i="15"/>
  <c r="D16" i="15"/>
  <c r="W16" i="15" s="1"/>
  <c r="U16" i="15"/>
  <c r="L17" i="15"/>
  <c r="D18" i="15"/>
  <c r="W18" i="15" s="1"/>
  <c r="U18" i="15"/>
  <c r="L19" i="15"/>
  <c r="D20" i="15"/>
  <c r="W20" i="15" s="1"/>
  <c r="U20" i="15"/>
  <c r="L21" i="15"/>
  <c r="D22" i="15"/>
  <c r="W22" i="15" s="1"/>
  <c r="U22" i="15"/>
  <c r="L23" i="15"/>
  <c r="Q11" i="15"/>
  <c r="Q13" i="15"/>
  <c r="Q15" i="15"/>
  <c r="Q17" i="15"/>
  <c r="Q19" i="15"/>
  <c r="Q21" i="15"/>
  <c r="Q23" i="15"/>
  <c r="V8" i="15"/>
  <c r="V10" i="15"/>
  <c r="V11" i="15"/>
  <c r="V12" i="15"/>
  <c r="V13" i="15"/>
  <c r="V14" i="15"/>
  <c r="V15" i="15"/>
  <c r="V16" i="15"/>
  <c r="V17" i="15"/>
  <c r="V18" i="15"/>
  <c r="V19" i="15"/>
  <c r="V20" i="15"/>
  <c r="V21" i="15"/>
  <c r="V22" i="15"/>
  <c r="V23" i="15"/>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3" i="7"/>
  <c r="L7" i="15" l="1"/>
  <c r="Q7" i="15"/>
  <c r="V9" i="15"/>
  <c r="T8" i="15"/>
  <c r="L11" i="15"/>
  <c r="Q5" i="15"/>
  <c r="V5" i="15"/>
  <c r="L5" i="15"/>
  <c r="U5" i="15" s="1"/>
  <c r="L6" i="15"/>
  <c r="U6" i="15" s="1"/>
  <c r="V6" i="15"/>
  <c r="G6" i="15"/>
  <c r="G5" i="15"/>
  <c r="D24" i="15"/>
  <c r="W24" i="15" s="1"/>
  <c r="P24" i="15"/>
  <c r="K24" i="15"/>
  <c r="F24" i="15"/>
  <c r="Q24" i="15" l="1"/>
  <c r="L24" i="15"/>
  <c r="G24" i="15"/>
  <c r="G6" i="5"/>
  <c r="S6" i="5" l="1"/>
  <c r="P6" i="5"/>
  <c r="M6" i="5" l="1"/>
  <c r="T6" i="5" l="1"/>
  <c r="V6" i="5" s="1"/>
  <c r="AA6" i="5"/>
  <c r="AC6" i="5" s="1"/>
  <c r="AE6" i="5" s="1"/>
  <c r="O5" i="27"/>
  <c r="P5" i="27" l="1"/>
</calcChain>
</file>

<file path=xl/comments1.xml><?xml version="1.0" encoding="utf-8"?>
<comments xmlns="http://schemas.openxmlformats.org/spreadsheetml/2006/main">
  <authors>
    <author>Павозкова Ирина Михайловна</author>
  </authors>
  <commentList>
    <comment ref="C5" authorId="0">
      <text>
        <r>
          <rPr>
            <b/>
            <sz val="9"/>
            <color indexed="81"/>
            <rFont val="Tahoma"/>
            <family val="2"/>
            <charset val="204"/>
          </rPr>
          <t>Павозкова Ирина Михайловна:</t>
        </r>
        <r>
          <rPr>
            <sz val="9"/>
            <color indexed="81"/>
            <rFont val="Tahoma"/>
            <family val="2"/>
            <charset val="204"/>
          </rPr>
          <t xml:space="preserve">
в доходы включены оплата труда работников и пенсии
</t>
        </r>
      </text>
    </comment>
  </commentList>
</comments>
</file>

<file path=xl/sharedStrings.xml><?xml version="1.0" encoding="utf-8"?>
<sst xmlns="http://schemas.openxmlformats.org/spreadsheetml/2006/main" count="1795" uniqueCount="812">
  <si>
    <t>Руководитель органа</t>
  </si>
  <si>
    <t>исполнительной власти</t>
  </si>
  <si>
    <t>субъекта Российской Федерации</t>
  </si>
  <si>
    <t>ПАСПОРТ ПРОЕКТА</t>
  </si>
  <si>
    <t>(наименование субъекта Российской Федерации)</t>
  </si>
  <si>
    <t>1. Наименование проекта</t>
  </si>
  <si>
    <t>2. Место реализации проекта:</t>
  </si>
  <si>
    <t>Наименование населенного пункта</t>
  </si>
  <si>
    <t>№ п/п</t>
  </si>
  <si>
    <t>3. Цель проекта - комплексное развитие</t>
  </si>
  <si>
    <t>наименование территории реализации проекта</t>
  </si>
  <si>
    <t>Для реализации указанной цели будут решены следующие задачи:</t>
  </si>
  <si>
    <t>Наименование задач</t>
  </si>
  <si>
    <t>Целевое значение</t>
  </si>
  <si>
    <t>Решаются 
в рамках проекта да/нет</t>
  </si>
  <si>
    <t>Значение, достигаемое по итогам реализации проекта</t>
  </si>
  <si>
    <t>повышение соотношения среднемесячных располагаемых ресурсов сельского и городского домохозяйств</t>
  </si>
  <si>
    <t>повышение доли общей площади благоустроенных жилых помещений 
в границах территории 
реализации проекта</t>
  </si>
  <si>
    <t>сохранение численности сельского населения 
в границах территории реализации проекта</t>
  </si>
  <si>
    <t>обеспечение в границах территории реализации 
проекта доступа домохозяйств 
к информационно-телекоммуникационной сети "Интернет"</t>
  </si>
  <si>
    <t>обеспечение в границах территории реализации 
проекта доли детей 
в возрасте 1 - 6 лет, получающих дошкольное образование в муниципальной образовательной организации, в общей численности детей 
в возрасте 1 - 6 лет</t>
  </si>
  <si>
    <t>Обеспечение в границах территории реализации 
проекта доли сельского населения, систематически занимающегося физической культурой и спортом</t>
  </si>
  <si>
    <t>обеспечение общеобразовательных организаций в границах территории реализации 
проекта инженерной инфраструктурой (водопровод, центральное отопление, канализация)</t>
  </si>
  <si>
    <t>Обеспечение в границах территории реализации 
проекта уровня газификации жилых домов (квартир) сетевым газом</t>
  </si>
  <si>
    <t>обеспечение доли населения 
в границах территории реализации проекта 
питьевой водой</t>
  </si>
  <si>
    <t>обеспечение доли жилищного фонда в границах территории реализации проекта канализацией</t>
  </si>
  <si>
    <t>сокращение среднего радиуса доступности фельдшерско-акушерского пункта 
для населения, проживающего на территории реализации проекта</t>
  </si>
  <si>
    <t>сокращение среднего радиуса доступности образовательных учреждений для населения, проживающего на территории реализации проекта</t>
  </si>
  <si>
    <t>…</t>
  </si>
  <si>
    <t>до 80%
к 2026</t>
  </si>
  <si>
    <t>до 50%
к 2026</t>
  </si>
  <si>
    <t>до 95%
к 2026</t>
  </si>
  <si>
    <t>до 70%
к 2026</t>
  </si>
  <si>
    <t>до 55%
к 2026</t>
  </si>
  <si>
    <t>до 100%
к 2026</t>
  </si>
  <si>
    <t>до 72%
к 2026</t>
  </si>
  <si>
    <t>до 65%
к 2026</t>
  </si>
  <si>
    <t>до 6 км
к 2026</t>
  </si>
  <si>
    <t>4. Участники проекта:</t>
  </si>
  <si>
    <t>Участники проекта</t>
  </si>
  <si>
    <t>Уровень ответственности</t>
  </si>
  <si>
    <t>Ответственный за разработку паспорта проекта</t>
  </si>
  <si>
    <t>Технический исполнитель по формированию паспорта проекта</t>
  </si>
  <si>
    <t>Ответственный за реализацию проекта в целом</t>
  </si>
  <si>
    <t>Ответственный за подготовку промежуточной и годовой отчетности о реализации проекта</t>
  </si>
  <si>
    <t>Наименование мероприятий</t>
  </si>
  <si>
    <t>I</t>
  </si>
  <si>
    <t>А</t>
  </si>
  <si>
    <t xml:space="preserve">Наименование </t>
  </si>
  <si>
    <t>Ответственные исполнители</t>
  </si>
  <si>
    <t>Заявитель</t>
  </si>
  <si>
    <t>Инициаторы</t>
  </si>
  <si>
    <t>Наименование мероприятия</t>
  </si>
  <si>
    <t>Сметная стоимость, тыс. рублей</t>
  </si>
  <si>
    <t>Всего</t>
  </si>
  <si>
    <t>ИТОГО:</t>
  </si>
  <si>
    <t>Структура населения</t>
  </si>
  <si>
    <t>Всего населения, чел.</t>
  </si>
  <si>
    <t>от 18 до 65 лет</t>
  </si>
  <si>
    <t>старше 65 лет</t>
  </si>
  <si>
    <t>Экономически активное население</t>
  </si>
  <si>
    <t>Занятое население</t>
  </si>
  <si>
    <t>Описание объектов</t>
  </si>
  <si>
    <t>Природный потенциал</t>
  </si>
  <si>
    <t>Человеческий потенциал</t>
  </si>
  <si>
    <t>Всего по субъекту Российской Федерации</t>
  </si>
  <si>
    <t>Объекты инфраструктуры</t>
  </si>
  <si>
    <t>Значения показателей</t>
  </si>
  <si>
    <t>II</t>
  </si>
  <si>
    <t>Код бюджетной классификации</t>
  </si>
  <si>
    <t>Вид деятельности</t>
  </si>
  <si>
    <t>Наименование мероприятий проекта</t>
  </si>
  <si>
    <t>Телекоммуникационная инфраструктура</t>
  </si>
  <si>
    <t>№ п/п мероприятия в проекте</t>
  </si>
  <si>
    <t>РЕЗУЛЬТАТ (количество баллов, присвоенное проекту)</t>
  </si>
  <si>
    <t>Вид работ в составе мероприятия</t>
  </si>
  <si>
    <t>Отраслевое направление мероприятия</t>
  </si>
  <si>
    <t>а1) Доля планируемых внебюджетных средств в общей стоимости проекта комплексного развития сельских территорий (сельских агломераций)                                                                                                                              (Pip)</t>
  </si>
  <si>
    <t>а2) Доля фактически израсходованных в течение 2-х лет, предшествующих году начала реализации проекта, средств из внебюджетных источников на разработку ПСД и экспертизы в общей стоимости проекта                                                           (Pif)</t>
  </si>
  <si>
    <t>в) Доля жителей сельских территорий (сельских агломераций), где планируется реализация проекта комплексного развития сельских территорий (сельских агломераций), поддержавших целесообразность его реализации, по итогам общественного обсуждения в общей численности жителей сельских территорий (сельских агломераций)
 (Wtd)</t>
  </si>
  <si>
    <t>е) Доля прироста постоянных рабочих мест, планируемых к созданию на сельских территориях (сельских агломерациях) в период реализации государственной программы, к общей численности экономически активного населения                                                                                      (Nwp)</t>
  </si>
  <si>
    <t>ж) Отношение среднемесячных располагаемых ресурсов (доходов) домохозяйств на сельских территориях (сельских агломерациях), где планируется реализация проекта комплексного развития сельских территорий (сельских агломераций) к среднемесячным располагаемым ресурсам (доходам) городских домохозяйств соответствующего субъекта Российской Федерации                                                                                     (Sd)</t>
  </si>
  <si>
    <t>Вклад проектов комплексного развития сельских территорий (сельских агломераций) в сохранение доли сельского населения в общей численности населения Российской Федерации на уровне не менее 25,3% в 2025 году                                                                                          (DCp)</t>
  </si>
  <si>
    <t>Вклад проектов комплексного развития сельских территорий (сельских агломераций) в достижение соотношения среднемесячных располагаемых ресурсов сельских и городских домохозяйств до 80% в 2025 году                                                                                                                                 (DCr)</t>
  </si>
  <si>
    <t>Вклад мероприятий, входящих в состав проектов комплексного развития сельских территорий (сельских агломераций), в повышение доли общей площади благоустроенных жилых помещений в сельских населенных пунктах до 50% в 2025 году                                                                                                                                         (DCb)</t>
  </si>
  <si>
    <t xml:space="preserve">- менее 0,01 ед. - 0 баллов;
- за каждые 0,01 ед. - 1 балл;
- от 0,1 ед. и более 10 баллов.
</t>
  </si>
  <si>
    <t xml:space="preserve">- длительность 1 год - 9 баллов;
- длительность 2 года - 6 баллов;
- длительность 3 года - 3 балла; 
- длительность более 3 лет - 0 баллов;
</t>
  </si>
  <si>
    <t xml:space="preserve"> - менее 0,51 ед. - 0 баллов;
 - от 0,51 ед. до 1 ед. - 10 баллов.
</t>
  </si>
  <si>
    <t xml:space="preserve"> - менее 0,05 ед. - 0 баллов;
- от 0,05 до 0,09 - 1 балл;
 - от 0,1 ед. и более - 10 баллов.
</t>
  </si>
  <si>
    <t>Весовой коэффициент</t>
  </si>
  <si>
    <t>Количество баллов (Mpip)</t>
  </si>
  <si>
    <t>Количество баллов (Mpif)</t>
  </si>
  <si>
    <t>Количество баллов (Mz)</t>
  </si>
  <si>
    <t>Количество баллов (Mwtd)</t>
  </si>
  <si>
    <t>Количество баллов (Me)</t>
  </si>
  <si>
    <t>Количество баллов (Mk)</t>
  </si>
  <si>
    <t>Количество баллов (MNwp)</t>
  </si>
  <si>
    <t>Количество баллов
(MSgd)</t>
  </si>
  <si>
    <t>Количество баллов
(DCr)</t>
  </si>
  <si>
    <r>
      <t xml:space="preserve">Наименование мероприятий </t>
    </r>
    <r>
      <rPr>
        <vertAlign val="superscript"/>
        <sz val="14"/>
        <color theme="1"/>
        <rFont val="Times New Roman"/>
        <family val="1"/>
        <charset val="204"/>
      </rPr>
      <t>3</t>
    </r>
  </si>
  <si>
    <r>
      <rPr>
        <vertAlign val="superscript"/>
        <sz val="12"/>
        <color theme="1"/>
        <rFont val="Times New Roman"/>
        <family val="1"/>
        <charset val="204"/>
      </rPr>
      <t xml:space="preserve">1 </t>
    </r>
    <r>
      <rPr>
        <sz val="12"/>
        <color theme="1"/>
        <rFont val="Times New Roman"/>
        <family val="1"/>
        <charset val="204"/>
      </rPr>
      <t>В случае реализации проекта на территории сельской агломерации указывается наименование сельской агломерации и входящие в нее населенные пункты, на территории которых планируется реализация мероприятий проекта.</t>
    </r>
  </si>
  <si>
    <r>
      <t>Наименование населенного пункта</t>
    </r>
    <r>
      <rPr>
        <vertAlign val="superscript"/>
        <sz val="14"/>
        <color theme="1"/>
        <rFont val="Times New Roman"/>
        <family val="1"/>
        <charset val="204"/>
      </rPr>
      <t xml:space="preserve"> 2</t>
    </r>
  </si>
  <si>
    <r>
      <t>Наименование мероприятия</t>
    </r>
    <r>
      <rPr>
        <vertAlign val="superscript"/>
        <sz val="14"/>
        <color theme="1"/>
        <rFont val="Times New Roman"/>
        <family val="1"/>
        <charset val="204"/>
      </rPr>
      <t>3</t>
    </r>
  </si>
  <si>
    <t>Код ОКТМО</t>
  </si>
  <si>
    <r>
      <rPr>
        <vertAlign val="superscript"/>
        <sz val="14"/>
        <color theme="1"/>
        <rFont val="Times New Roman"/>
        <family val="1"/>
        <charset val="204"/>
      </rPr>
      <t>1</t>
    </r>
    <r>
      <rPr>
        <sz val="14"/>
        <color theme="1"/>
        <rFont val="Times New Roman"/>
        <family val="1"/>
        <charset val="204"/>
      </rPr>
      <t xml:space="preserve"> Год представления проекта на отбор.</t>
    </r>
  </si>
  <si>
    <r>
      <t xml:space="preserve">5. Ответственные за разработку и реализацию проекта: </t>
    </r>
    <r>
      <rPr>
        <vertAlign val="superscript"/>
        <sz val="14"/>
        <color theme="1"/>
        <rFont val="Times New Roman"/>
        <family val="1"/>
        <charset val="204"/>
      </rPr>
      <t>1</t>
    </r>
  </si>
  <si>
    <r>
      <rPr>
        <vertAlign val="superscript"/>
        <sz val="14"/>
        <color theme="1"/>
        <rFont val="Times New Roman"/>
        <family val="1"/>
        <charset val="204"/>
      </rPr>
      <t>1</t>
    </r>
    <r>
      <rPr>
        <sz val="14"/>
        <color theme="1"/>
        <rFont val="Times New Roman"/>
        <family val="1"/>
        <charset val="204"/>
      </rPr>
      <t xml:space="preserve"> Указываются представители органов государственной и муниципальной власти.</t>
    </r>
  </si>
  <si>
    <r>
      <rPr>
        <vertAlign val="superscript"/>
        <sz val="14"/>
        <color theme="1"/>
        <rFont val="Times New Roman"/>
        <family val="1"/>
        <charset val="204"/>
      </rPr>
      <t>2</t>
    </r>
    <r>
      <rPr>
        <sz val="14"/>
        <color theme="1"/>
        <rFont val="Times New Roman"/>
        <family val="1"/>
        <charset val="204"/>
      </rPr>
      <t xml:space="preserve"> Информация представляется в разрезе мероприятий (при необходимости).</t>
    </r>
  </si>
  <si>
    <r>
      <rPr>
        <vertAlign val="superscript"/>
        <sz val="14"/>
        <color theme="1"/>
        <rFont val="Times New Roman"/>
        <family val="1"/>
        <charset val="204"/>
      </rPr>
      <t>3</t>
    </r>
    <r>
      <rPr>
        <sz val="14"/>
        <color theme="1"/>
        <rFont val="Times New Roman"/>
        <family val="1"/>
        <charset val="204"/>
      </rPr>
      <t xml:space="preserve"> Отчество указывается при наличии.</t>
    </r>
  </si>
  <si>
    <t>6. Характеристика объектов и оборудования в составе мероприятий проекта, территория и сроки их реализации:</t>
  </si>
  <si>
    <t>Отношение к объектам капитального строительства (да/нет)</t>
  </si>
  <si>
    <t>Год начала реализации</t>
  </si>
  <si>
    <r>
      <rPr>
        <vertAlign val="superscript"/>
        <sz val="14"/>
        <color theme="1"/>
        <rFont val="Times New Roman"/>
        <family val="1"/>
        <charset val="204"/>
      </rPr>
      <t>1</t>
    </r>
    <r>
      <rPr>
        <sz val="14"/>
        <color theme="1"/>
        <rFont val="Times New Roman"/>
        <family val="1"/>
        <charset val="204"/>
      </rPr>
      <t xml:space="preserve"> Дата завершения реализации мероприятий, связанных со строительством, реконструкцией и капремонтом, должна включать дату ввода объекта в эксплуатацию.</t>
    </r>
  </si>
  <si>
    <r>
      <rPr>
        <vertAlign val="superscript"/>
        <sz val="14"/>
        <color theme="1"/>
        <rFont val="Times New Roman"/>
        <family val="1"/>
        <charset val="204"/>
      </rPr>
      <t>2</t>
    </r>
    <r>
      <rPr>
        <sz val="14"/>
        <color theme="1"/>
        <rFont val="Times New Roman"/>
        <family val="1"/>
        <charset val="204"/>
      </rPr>
      <t xml:space="preserve"> Указывается  "да",  если  территория  сельского  населенного пункта 
расположена в районах Крайнего Севера и Арктической зоне.</t>
    </r>
  </si>
  <si>
    <r>
      <rPr>
        <vertAlign val="superscript"/>
        <sz val="14"/>
        <rFont val="Times New Roman"/>
        <family val="1"/>
        <charset val="204"/>
      </rPr>
      <t>4</t>
    </r>
    <r>
      <rPr>
        <sz val="14"/>
        <rFont val="Times New Roman"/>
        <family val="1"/>
        <charset val="204"/>
      </rPr>
      <t xml:space="preserve"> Указываются реквизиты письма федерального органа исполнительной власти о возможности реализации мероприятия в составе проекта.</t>
    </r>
  </si>
  <si>
    <r>
      <rPr>
        <vertAlign val="superscript"/>
        <sz val="12"/>
        <color theme="1"/>
        <rFont val="Times New Roman"/>
        <family val="1"/>
        <charset val="204"/>
      </rPr>
      <t>2</t>
    </r>
    <r>
      <rPr>
        <sz val="12"/>
        <color theme="1"/>
        <rFont val="Times New Roman"/>
        <family val="1"/>
        <charset val="204"/>
      </rPr>
      <t>Указывается  наименование  населенных  пунктов  (включая вид: село, деревня,  рабочий поселок, город и т.п.), на территории которых планируется реализация мероприятий проекта.</t>
    </r>
  </si>
  <si>
    <r>
      <rPr>
        <vertAlign val="superscript"/>
        <sz val="14"/>
        <rFont val="Times New Roman"/>
        <family val="1"/>
        <charset val="204"/>
      </rPr>
      <t>3</t>
    </r>
    <r>
      <rPr>
        <sz val="14"/>
        <rFont val="Times New Roman"/>
        <family val="1"/>
        <charset val="204"/>
      </rPr>
      <t xml:space="preserve"> Указываются  показатели  площади/протяженности/мощности/вместимости для  мероприятий,  связанных со строительством, реконструкцией, капитальным ремонтом, установкой объектов; указываются показатели интенсивности/регулярности использования, целевого назначения для мероприятий, связанных с приобретением транспортных средств и оборудования.</t>
    </r>
  </si>
  <si>
    <t>7. Наличие актуальной проектной документаций по мероприятиям проекта и положительных заключений государственных экспертиз, а также актуального подтверждения цен на основе запроса коммерческих предложений производителей:</t>
  </si>
  <si>
    <t>Реквизиты заключения ГЭ на ДОСМ / планируемый срок получения</t>
  </si>
  <si>
    <t>ПД подготовлена на основе типовой экономически эффективной ПД (да/нет)</t>
  </si>
  <si>
    <t xml:space="preserve">Реквизиты типовой экономически эффективной ПД </t>
  </si>
  <si>
    <t>Реквизиты протокольного решения Минстроя России</t>
  </si>
  <si>
    <t>Номер строки Реестра  экономически эффективной документации повторного применения</t>
  </si>
  <si>
    <t>Наименование объекта в Реестре  экономически эффективной документации повторного применения</t>
  </si>
  <si>
    <r>
      <t>8. Отношение проектной документации к экономически эффективной документации повторного применения</t>
    </r>
    <r>
      <rPr>
        <vertAlign val="superscript"/>
        <sz val="14"/>
        <color theme="1"/>
        <rFont val="Times New Roman"/>
        <family val="1"/>
        <charset val="204"/>
      </rPr>
      <t xml:space="preserve">1 </t>
    </r>
    <r>
      <rPr>
        <sz val="14"/>
        <color theme="1"/>
        <rFont val="Times New Roman"/>
        <family val="1"/>
        <charset val="204"/>
      </rPr>
      <t>:</t>
    </r>
  </si>
  <si>
    <r>
      <rPr>
        <vertAlign val="superscript"/>
        <sz val="14"/>
        <color theme="1"/>
        <rFont val="Times New Roman"/>
        <family val="1"/>
        <charset val="204"/>
      </rPr>
      <t>1</t>
    </r>
    <r>
      <rPr>
        <sz val="14"/>
        <color theme="1"/>
        <rFont val="Times New Roman"/>
        <family val="1"/>
        <charset val="204"/>
      </rPr>
      <t xml:space="preserve"> Указывается "да", если в течение 24 месяцев, предшествующих дате направления проекта на отбор за счет внебюджетных средств были профинансированы разработка проектной документации, проведение экспертиз, осуществление реализации мероприятия.</t>
    </r>
  </si>
  <si>
    <r>
      <rPr>
        <vertAlign val="superscript"/>
        <sz val="14"/>
        <color theme="1"/>
        <rFont val="Times New Roman"/>
        <family val="1"/>
        <charset val="204"/>
      </rPr>
      <t>2</t>
    </r>
    <r>
      <rPr>
        <sz val="14"/>
        <color theme="1"/>
        <rFont val="Times New Roman"/>
        <family val="1"/>
        <charset val="204"/>
      </rPr>
      <t xml:space="preserve"> В графе 4 указывается один из следующих видов работ: подготовка ПД, проведение экспертизы (с указанием конкретного наименования экспертизы), строительно-монтажные работы (СМР).</t>
    </r>
  </si>
  <si>
    <r>
      <rPr>
        <vertAlign val="superscript"/>
        <sz val="14"/>
        <color theme="1"/>
        <rFont val="Times New Roman"/>
        <family val="1"/>
        <charset val="204"/>
      </rPr>
      <t>3</t>
    </r>
    <r>
      <rPr>
        <sz val="14"/>
        <color theme="1"/>
        <rFont val="Times New Roman"/>
        <family val="1"/>
        <charset val="204"/>
      </rPr>
      <t xml:space="preserve"> Перечисляются  наименования  и реквизиты документов, подтверждающих объемы фактически профинансированных за счет внебюджетных средств расходов на подготовку ПД проведение экспертиз и осуществление  СМР в течение 24 месяцев, предшествующих дате направления проекта на отбор.</t>
    </r>
  </si>
  <si>
    <r>
      <rPr>
        <vertAlign val="superscript"/>
        <sz val="14"/>
        <color theme="1"/>
        <rFont val="Times New Roman"/>
        <family val="1"/>
        <charset val="204"/>
      </rPr>
      <t>4</t>
    </r>
    <r>
      <rPr>
        <sz val="14"/>
        <color theme="1"/>
        <rFont val="Times New Roman"/>
        <family val="1"/>
        <charset val="204"/>
      </rPr>
      <t xml:space="preserve"> Указывается "да", если в течение 24 месяцев, предшествующих дате направления проекта на отбор, за счет бюджетных средств были профинансированы  разработка ПД, проведение экспертиз, осуществление реализации мероприятия.</t>
    </r>
  </si>
  <si>
    <r>
      <rPr>
        <vertAlign val="superscript"/>
        <sz val="14"/>
        <color theme="1"/>
        <rFont val="Times New Roman"/>
        <family val="1"/>
        <charset val="204"/>
      </rPr>
      <t>5</t>
    </r>
    <r>
      <rPr>
        <sz val="14"/>
        <color theme="1"/>
        <rFont val="Times New Roman"/>
        <family val="1"/>
        <charset val="204"/>
      </rPr>
      <t xml:space="preserve"> В графе 8 указывается один из следующих видов работ: подготовка ПД, проведение экспертизы (с указанием конкретного наименования экспертизы), строительно-монтажные работы (СМР).</t>
    </r>
  </si>
  <si>
    <r>
      <rPr>
        <vertAlign val="superscript"/>
        <sz val="14"/>
        <color theme="1"/>
        <rFont val="Times New Roman"/>
        <family val="1"/>
        <charset val="204"/>
      </rPr>
      <t>6</t>
    </r>
    <r>
      <rPr>
        <sz val="14"/>
        <color theme="1"/>
        <rFont val="Times New Roman"/>
        <family val="1"/>
        <charset val="204"/>
      </rPr>
      <t xml:space="preserve"> Перечисляются  наименования  и реквизиты документов, подтверждающих объемы   фактически  профинансированных   за   счет  внебюджетных   средств расходов  на  подготовку ПД, проведение экспертиз  и  осуществление СМР в течение 24 месяцев, предшествующих дате подачи проекта на отбор.</t>
    </r>
  </si>
  <si>
    <t xml:space="preserve">Наименование мероприятий
</t>
  </si>
  <si>
    <r>
      <rPr>
        <vertAlign val="superscript"/>
        <sz val="14"/>
        <color theme="1"/>
        <rFont val="Times New Roman"/>
        <family val="1"/>
        <charset val="204"/>
      </rPr>
      <t>1</t>
    </r>
    <r>
      <rPr>
        <sz val="14"/>
        <color theme="1"/>
        <rFont val="Times New Roman"/>
        <family val="1"/>
        <charset val="204"/>
      </rPr>
      <t xml:space="preserve"> Объем средств из федерального бюджета (заполняется с 1 знаком после запятой).</t>
    </r>
  </si>
  <si>
    <r>
      <rPr>
        <vertAlign val="superscript"/>
        <sz val="14"/>
        <color theme="1"/>
        <rFont val="Times New Roman"/>
        <family val="1"/>
        <charset val="204"/>
      </rPr>
      <t>3</t>
    </r>
    <r>
      <rPr>
        <sz val="14"/>
        <color theme="1"/>
        <rFont val="Times New Roman"/>
        <family val="1"/>
        <charset val="204"/>
      </rPr>
      <t xml:space="preserve"> Объем средств из местных бюджетов.</t>
    </r>
  </si>
  <si>
    <r>
      <rPr>
        <vertAlign val="superscript"/>
        <sz val="14"/>
        <color theme="1"/>
        <rFont val="Times New Roman"/>
        <family val="1"/>
        <charset val="204"/>
      </rPr>
      <t>4</t>
    </r>
    <r>
      <rPr>
        <sz val="14"/>
        <color theme="1"/>
        <rFont val="Times New Roman"/>
        <family val="1"/>
        <charset val="204"/>
      </rPr>
      <t xml:space="preserve"> Объем средств из внебюджетных источников.</t>
    </r>
  </si>
  <si>
    <t xml:space="preserve">  Потенциал территории</t>
  </si>
  <si>
    <t xml:space="preserve">  Объекты, характеризующие потенциал</t>
  </si>
  <si>
    <t>Наименование территории реализации проекта</t>
  </si>
  <si>
    <r>
      <t>Экономический потенциал</t>
    </r>
    <r>
      <rPr>
        <vertAlign val="superscript"/>
        <sz val="14"/>
        <color theme="1"/>
        <rFont val="Times New Roman"/>
        <family val="1"/>
        <charset val="204"/>
      </rPr>
      <t>1</t>
    </r>
  </si>
  <si>
    <t xml:space="preserve">Наименование и реквизиты подтверждающих документов </t>
  </si>
  <si>
    <t xml:space="preserve">Наименование территории реализации проекта </t>
  </si>
  <si>
    <t>в том числе</t>
  </si>
  <si>
    <t>от 0 до 12 мес.</t>
  </si>
  <si>
    <t>от 1 года до 6 лет</t>
  </si>
  <si>
    <t>от 7 до 17 лет, из них.</t>
  </si>
  <si>
    <t>от 7 до 14 лет</t>
  </si>
  <si>
    <t xml:space="preserve">15 лет </t>
  </si>
  <si>
    <t>от 16 до 17 лет</t>
  </si>
  <si>
    <t>в том числе от 66 до 72 лет</t>
  </si>
  <si>
    <r>
      <t>Занятое население</t>
    </r>
    <r>
      <rPr>
        <vertAlign val="superscript"/>
        <sz val="14"/>
        <color theme="1"/>
        <rFont val="Times New Roman"/>
        <family val="1"/>
        <charset val="204"/>
      </rPr>
      <t>3</t>
    </r>
  </si>
  <si>
    <t>от 7 до 17 лет, из них::</t>
  </si>
  <si>
    <t>Трудоспособное население</t>
  </si>
  <si>
    <t>1.5.1</t>
  </si>
  <si>
    <t>1.5</t>
  </si>
  <si>
    <t>1.4</t>
  </si>
  <si>
    <t>1.3.3</t>
  </si>
  <si>
    <t>1.3.2</t>
  </si>
  <si>
    <t>1.3.1</t>
  </si>
  <si>
    <t>1.3</t>
  </si>
  <si>
    <t>1.2</t>
  </si>
  <si>
    <t>1.1</t>
  </si>
  <si>
    <t>1</t>
  </si>
  <si>
    <t>4</t>
  </si>
  <si>
    <t>3</t>
  </si>
  <si>
    <t>2</t>
  </si>
  <si>
    <r>
      <t>Экономически активное население</t>
    </r>
    <r>
      <rPr>
        <vertAlign val="superscript"/>
        <sz val="14"/>
        <color theme="1"/>
        <rFont val="Times New Roman"/>
        <family val="1"/>
        <charset val="204"/>
      </rPr>
      <t>1</t>
    </r>
  </si>
  <si>
    <r>
      <t>Трудоспособное население</t>
    </r>
    <r>
      <rPr>
        <vertAlign val="superscript"/>
        <sz val="14"/>
        <color theme="1"/>
        <rFont val="Times New Roman"/>
        <family val="1"/>
        <charset val="204"/>
      </rPr>
      <t>2</t>
    </r>
  </si>
  <si>
    <r>
      <t>Наименование населенного пункта</t>
    </r>
    <r>
      <rPr>
        <vertAlign val="superscript"/>
        <sz val="14"/>
        <color theme="1"/>
        <rFont val="Times New Roman"/>
        <family val="1"/>
        <charset val="204"/>
      </rPr>
      <t>4</t>
    </r>
  </si>
  <si>
    <r>
      <rPr>
        <vertAlign val="superscript"/>
        <sz val="14"/>
        <color theme="1"/>
        <rFont val="Times New Roman"/>
        <family val="1"/>
        <charset val="204"/>
      </rPr>
      <t>1</t>
    </r>
    <r>
      <rPr>
        <sz val="14"/>
        <color theme="1"/>
        <rFont val="Times New Roman"/>
        <family val="1"/>
        <charset val="204"/>
      </rPr>
      <t xml:space="preserve"> За экономически активное население принимается населения в возрасте от 15 до 72 лет.</t>
    </r>
  </si>
  <si>
    <t>Наименование сельской агломерации/населенных пунктов в составе сельской агломерации</t>
  </si>
  <si>
    <t>Показатели площади/протяженности/мощности, показатели для расчета уровня обеспеченности населения территории услугами объектами</t>
  </si>
  <si>
    <t xml:space="preserve">Наименование и реквизиты подтверждающего документа </t>
  </si>
  <si>
    <t>Нормативная потребность</t>
  </si>
  <si>
    <t>Фактическая обеспеченность потребности</t>
  </si>
  <si>
    <t xml:space="preserve">Планируемая обеспеченность потребности в результате реализации мероприятия проекта </t>
  </si>
  <si>
    <t>Дополнительная потребность</t>
  </si>
  <si>
    <t xml:space="preserve"> Иные объекты инфраструктуры, расположенные на территории реализации проекта </t>
  </si>
  <si>
    <t xml:space="preserve">Объекты инфраструктуры в рамках мероприятий проекта </t>
  </si>
  <si>
    <t>Объекты (организации), предоставляющие услуги дошкольного образования</t>
  </si>
  <si>
    <t>Объекты (организации), предоставляющие общеобразовательные услуги</t>
  </si>
  <si>
    <t>2.1</t>
  </si>
  <si>
    <t>2.2</t>
  </si>
  <si>
    <t>2.3</t>
  </si>
  <si>
    <t>2.4</t>
  </si>
  <si>
    <t>2.5</t>
  </si>
  <si>
    <t>5</t>
  </si>
  <si>
    <t>6</t>
  </si>
  <si>
    <t>7</t>
  </si>
  <si>
    <t>8</t>
  </si>
  <si>
    <t>9</t>
  </si>
  <si>
    <t>10</t>
  </si>
  <si>
    <t>11</t>
  </si>
  <si>
    <t>12</t>
  </si>
  <si>
    <t>Инфраструктура электрообеспечения и уличного освещения</t>
  </si>
  <si>
    <t>Инфраструктура газоснабжения</t>
  </si>
  <si>
    <t>Инфраструктура теплоснабжения</t>
  </si>
  <si>
    <t>Инфраструктура водоотведения</t>
  </si>
  <si>
    <t>Инфраструктура водоснабжения</t>
  </si>
  <si>
    <t>Объекты (организации), предоставляющие услуги социального обеспечения</t>
  </si>
  <si>
    <t>Объекты (организации), предоставляющие физкультурно-спортивные услуги</t>
  </si>
  <si>
    <t>Объекты (организации), предоставляющие культурно-досуговые услуги</t>
  </si>
  <si>
    <t>Объекты (организации), предоставляющие первичную медико-санитарную помощь</t>
  </si>
  <si>
    <t>3.1</t>
  </si>
  <si>
    <t>3.2</t>
  </si>
  <si>
    <t>3.3</t>
  </si>
  <si>
    <t>3.4</t>
  </si>
  <si>
    <t>3.5</t>
  </si>
  <si>
    <t>4.1</t>
  </si>
  <si>
    <t>4.2</t>
  </si>
  <si>
    <t>4.3</t>
  </si>
  <si>
    <t>4.4</t>
  </si>
  <si>
    <t>4.5</t>
  </si>
  <si>
    <t>12.5</t>
  </si>
  <si>
    <t>12.4</t>
  </si>
  <si>
    <t>12.3</t>
  </si>
  <si>
    <t>12.2</t>
  </si>
  <si>
    <t>12.1</t>
  </si>
  <si>
    <t>11.5</t>
  </si>
  <si>
    <t>11.4</t>
  </si>
  <si>
    <t>11.3</t>
  </si>
  <si>
    <t>11.2</t>
  </si>
  <si>
    <t>11.1</t>
  </si>
  <si>
    <t>10.5</t>
  </si>
  <si>
    <t>10.4</t>
  </si>
  <si>
    <t>10.3</t>
  </si>
  <si>
    <t>10.2</t>
  </si>
  <si>
    <t>10.1</t>
  </si>
  <si>
    <t>9.5</t>
  </si>
  <si>
    <t>9.4</t>
  </si>
  <si>
    <t>9.3</t>
  </si>
  <si>
    <t>9.2</t>
  </si>
  <si>
    <t>9.1</t>
  </si>
  <si>
    <t>8.5</t>
  </si>
  <si>
    <t>8.4</t>
  </si>
  <si>
    <t>8.3</t>
  </si>
  <si>
    <t>8.2</t>
  </si>
  <si>
    <t>8.1</t>
  </si>
  <si>
    <t>7.5</t>
  </si>
  <si>
    <t>7.4</t>
  </si>
  <si>
    <t>7.3</t>
  </si>
  <si>
    <t>7.2</t>
  </si>
  <si>
    <t>7.1</t>
  </si>
  <si>
    <t>6.5</t>
  </si>
  <si>
    <t>6.4</t>
  </si>
  <si>
    <t>6.3</t>
  </si>
  <si>
    <t>6.2</t>
  </si>
  <si>
    <t>6.1</t>
  </si>
  <si>
    <t>5.5</t>
  </si>
  <si>
    <t>5.4</t>
  </si>
  <si>
    <t>5.3</t>
  </si>
  <si>
    <t>5.2</t>
  </si>
  <si>
    <t>5.1</t>
  </si>
  <si>
    <r>
      <rPr>
        <vertAlign val="superscript"/>
        <sz val="14"/>
        <color theme="1"/>
        <rFont val="Times New Roman"/>
        <family val="1"/>
        <charset val="204"/>
      </rPr>
      <t>1</t>
    </r>
    <r>
      <rPr>
        <sz val="14"/>
        <color theme="1"/>
        <rFont val="Times New Roman"/>
        <family val="1"/>
        <charset val="204"/>
      </rPr>
      <t xml:space="preserve"> Указываются расположенные на территории населенного пункта и предоставляющие соответствующие услуги объекты (организации),  включая полное наименование, точный адрес местонахождения и вид собственности.</t>
    </r>
  </si>
  <si>
    <t>Наименование государственной (муниципальной) программы/структурного элемента/непрограммного направления расходов</t>
  </si>
  <si>
    <t>Наименование мероприятия, финансируемого в рамках государственной (муниципальной) программы/структурного элемента/непрограммного направления расходов</t>
  </si>
  <si>
    <t>Период финансирования</t>
  </si>
  <si>
    <t>Объем финансирования, тыс. рублей (все источники)</t>
  </si>
  <si>
    <r>
      <t>Наименование и реквизиты нормативного документа (проекта документа) об утверждении генерального плана, а также мастер-плана развития территории (при наличии)</t>
    </r>
    <r>
      <rPr>
        <vertAlign val="superscript"/>
        <sz val="14"/>
        <color theme="1"/>
        <rFont val="Times New Roman"/>
        <family val="1"/>
        <charset val="204"/>
      </rPr>
      <t>1</t>
    </r>
  </si>
  <si>
    <t>Наличие схемы расположения объекта (по каждому мероприятию)
(да/нет)</t>
  </si>
  <si>
    <t>Схема расположения объекта представлена в составе заявочной документации (да/нет)</t>
  </si>
  <si>
    <r>
      <rPr>
        <vertAlign val="superscript"/>
        <sz val="14"/>
        <color theme="1"/>
        <rFont val="Times New Roman"/>
        <family val="1"/>
        <charset val="204"/>
      </rPr>
      <t>1</t>
    </r>
    <r>
      <rPr>
        <sz val="14"/>
        <color theme="1"/>
        <rFont val="Times New Roman"/>
        <family val="1"/>
        <charset val="204"/>
      </rPr>
      <t xml:space="preserve"> Указываются реквизиты нормативного акта (проекта нормативного акта) об утверждении генерального плана территории реализации проекта, а также мастер-плана развития территории (при наличии)</t>
    </r>
    <r>
      <rPr>
        <sz val="14"/>
        <color theme="1"/>
        <rFont val="Courier New"/>
        <family val="3"/>
        <charset val="204"/>
      </rPr>
      <t xml:space="preserve"> </t>
    </r>
    <r>
      <rPr>
        <sz val="14"/>
        <color theme="1"/>
        <rFont val="Times New Roman"/>
        <family val="1"/>
        <charset val="204"/>
      </rPr>
      <t>а также мастер-плана развития территории (при наличии).</t>
    </r>
  </si>
  <si>
    <t>Наименование муниципального образования - территории реализации проекта</t>
  </si>
  <si>
    <t>Средний уровень заработной платы,
руб./мес.</t>
  </si>
  <si>
    <r>
      <rPr>
        <vertAlign val="superscript"/>
        <sz val="14"/>
        <color theme="1"/>
        <rFont val="Times New Roman"/>
        <family val="1"/>
        <charset val="204"/>
      </rPr>
      <t>2</t>
    </r>
    <r>
      <rPr>
        <sz val="14"/>
        <color theme="1"/>
        <rFont val="Times New Roman"/>
        <family val="1"/>
        <charset val="204"/>
      </rPr>
      <t xml:space="preserve"> ИП - индивидуальные предприниматели.</t>
    </r>
  </si>
  <si>
    <r>
      <rPr>
        <vertAlign val="superscript"/>
        <sz val="14"/>
        <color theme="1"/>
        <rFont val="Times New Roman"/>
        <family val="1"/>
        <charset val="204"/>
      </rPr>
      <t>1</t>
    </r>
    <r>
      <rPr>
        <sz val="14"/>
        <color theme="1"/>
        <rFont val="Times New Roman"/>
        <family val="1"/>
        <charset val="204"/>
      </rPr>
      <t xml:space="preserve"> КФХ - крестьянские фермерские хозяйства.</t>
    </r>
  </si>
  <si>
    <t xml:space="preserve"> Инвестиционные проекты, находящиеся в стадии реализации (на год начала реализации мероприятий проекта)</t>
  </si>
  <si>
    <t>Наименование территории реализации инвестиционного проекта</t>
  </si>
  <si>
    <r>
      <t>Наименование инвестиционного проекта и его краткое описание</t>
    </r>
    <r>
      <rPr>
        <vertAlign val="superscript"/>
        <sz val="14"/>
        <color theme="1"/>
        <rFont val="Times New Roman"/>
        <family val="1"/>
        <charset val="204"/>
      </rPr>
      <t>1</t>
    </r>
  </si>
  <si>
    <t>Имеющееся количество рабочих мест, чел. / численность персонала, чел.</t>
  </si>
  <si>
    <t>Планируемая к вовлечению в оборот площадь земли, га</t>
  </si>
  <si>
    <t>ИТОГО</t>
  </si>
  <si>
    <t>Общая численность жителей от 16 лет и старше</t>
  </si>
  <si>
    <t>Численность жителей от 16 лет и старше, принявших участие в общественном обсуждении</t>
  </si>
  <si>
    <t>Численность жителей от 16 лет и старше, поддержавших целесообразность реализации мероприятий проекта</t>
  </si>
  <si>
    <t>Наименование и реквизиты документа, в котором зафиксированы результаты общественного обсуждения</t>
  </si>
  <si>
    <t xml:space="preserve">Наименование мероприятий проекта </t>
  </si>
  <si>
    <t>Описание проблемы</t>
  </si>
  <si>
    <t>Ожидаемый результат</t>
  </si>
  <si>
    <t xml:space="preserve">№ п/п </t>
  </si>
  <si>
    <t>Наименование проекта / мероприятий</t>
  </si>
  <si>
    <t xml:space="preserve">Заключение ФОИВ представлено в составе заявочной  документации </t>
  </si>
  <si>
    <t>Доля планируемых внебюджетных средств в общем объеме финансирования проекта (ед)</t>
  </si>
  <si>
    <t>Доля внебюджетных средств в общем объеме финансирования проекта за 2 предшествующих года (ед)</t>
  </si>
  <si>
    <t xml:space="preserve">РЕЗУЛЬТАТ 
(количество баллов, присвоенное проекту)
</t>
  </si>
  <si>
    <t>X</t>
  </si>
  <si>
    <t>Наличие генерального плана территории 
(да /нет/проект)</t>
  </si>
  <si>
    <r>
      <rPr>
        <vertAlign val="superscript"/>
        <sz val="14"/>
        <color theme="1"/>
        <rFont val="Times New Roman"/>
        <family val="1"/>
        <charset val="204"/>
      </rPr>
      <t xml:space="preserve">2 </t>
    </r>
    <r>
      <rPr>
        <sz val="14"/>
        <color theme="1"/>
        <rFont val="Times New Roman"/>
        <family val="1"/>
        <charset val="204"/>
      </rPr>
      <t>Объем средств из бюджета субъекта Российской Федерации.</t>
    </r>
  </si>
  <si>
    <t>13</t>
  </si>
  <si>
    <t>14</t>
  </si>
  <si>
    <t>15</t>
  </si>
  <si>
    <t>16</t>
  </si>
  <si>
    <t>19</t>
  </si>
  <si>
    <t>20</t>
  </si>
  <si>
    <t>17</t>
  </si>
  <si>
    <t>18</t>
  </si>
  <si>
    <t xml:space="preserve">Инвестиционные проекты, реализация которых начнется в первый год реализации проекта </t>
  </si>
  <si>
    <t>ячейки заполняются органом местного самоуправления</t>
  </si>
  <si>
    <t xml:space="preserve">ячейки должны заполниться автоматически </t>
  </si>
  <si>
    <t>Вклад в ВМП (доля в ВМП), %</t>
  </si>
  <si>
    <t>Х</t>
  </si>
  <si>
    <r>
      <t>Норматив обеспеченности</t>
    </r>
    <r>
      <rPr>
        <vertAlign val="superscript"/>
        <sz val="14"/>
        <color theme="1"/>
        <rFont val="Times New Roman"/>
        <family val="1"/>
        <charset val="204"/>
      </rPr>
      <t>3</t>
    </r>
  </si>
  <si>
    <t>Прогнозная численность выгодоприобретателей от реализации мероприятий проекта среди жителей, чел.</t>
  </si>
  <si>
    <t>Прогнозное количество выгодоприобретателей от реализации мероприятий проекта среди хозяйствующих субъектов, ед.</t>
  </si>
  <si>
    <t>Территория хозяйствования выгодоприобретателей от реализации мероприятий проекта</t>
  </si>
  <si>
    <r>
      <t>Среднемесячный уровень располагаемых ресурсов (доходов) сельских домохозяйств, руб.</t>
    </r>
    <r>
      <rPr>
        <vertAlign val="superscript"/>
        <sz val="14"/>
        <color theme="1"/>
        <rFont val="Times New Roman"/>
        <family val="1"/>
        <charset val="204"/>
      </rPr>
      <t xml:space="preserve">1 </t>
    </r>
  </si>
  <si>
    <t>Среднемесячный уровень располагаемых ресурсов (доходов) городских домохозяйств, руб.</t>
  </si>
  <si>
    <t>Численность населения на 1 января 2020 г.</t>
  </si>
  <si>
    <t>Численность населения на 1 января 2030 г.</t>
  </si>
  <si>
    <t>Численность населения на 1 января 2029 г.</t>
  </si>
  <si>
    <t>Численность населения на 1 января 2028 г.</t>
  </si>
  <si>
    <t>Численность населения на 1 января 2027 г.</t>
  </si>
  <si>
    <t>Численность населения на 1 января 2026 г.</t>
  </si>
  <si>
    <t>Численность населения на 1 января 2025 г.</t>
  </si>
  <si>
    <t>Численность населения на 1 января 2024 г.</t>
  </si>
  <si>
    <t>Численность населения на 1 января 2023 г.</t>
  </si>
  <si>
    <t>Численность населения на 1 января 2022 г.</t>
  </si>
  <si>
    <t>Численность населения на 1 января 2021 г.</t>
  </si>
  <si>
    <t>Объем финансирования за счет внебюджетных средств, тыс. рублей за 24 месяца, предшествующих дате отбора</t>
  </si>
  <si>
    <t>Объем финансирования засчет бюджетных средств, тыс. рублей за 24 месяца, предшествующих дате отбора</t>
  </si>
  <si>
    <r>
      <t>Направления финансирования расходов за счет бюджетных средств</t>
    </r>
    <r>
      <rPr>
        <vertAlign val="superscript"/>
        <sz val="14"/>
        <color theme="1"/>
        <rFont val="Times New Roman"/>
        <family val="1"/>
        <charset val="204"/>
      </rPr>
      <t>5</t>
    </r>
  </si>
  <si>
    <r>
      <t xml:space="preserve">Наименование и реквизиты подтверждающих документов фактически профинансированных за счет внебюджетных средств расходов </t>
    </r>
    <r>
      <rPr>
        <vertAlign val="superscript"/>
        <sz val="14"/>
        <color theme="1"/>
        <rFont val="Times New Roman"/>
        <family val="1"/>
        <charset val="204"/>
      </rPr>
      <t>3</t>
    </r>
  </si>
  <si>
    <r>
      <t>Информация о наличии подтверждающих документов фактически профинансированных за счет бюджетных средств расходов</t>
    </r>
    <r>
      <rPr>
        <vertAlign val="superscript"/>
        <sz val="14"/>
        <color theme="1"/>
        <rFont val="Times New Roman"/>
        <family val="1"/>
        <charset val="204"/>
      </rPr>
      <t>6</t>
    </r>
  </si>
  <si>
    <r>
      <t>Наличие фактически профинансированных расходов за счет бюджетных средств
(да/нет)</t>
    </r>
    <r>
      <rPr>
        <vertAlign val="superscript"/>
        <sz val="14"/>
        <color theme="1"/>
        <rFont val="Times New Roman"/>
        <family val="1"/>
        <charset val="204"/>
      </rPr>
      <t>4</t>
    </r>
  </si>
  <si>
    <r>
      <t>Наличие фактически профинансированных расходов за счет внебюджетных средств
(да/нет)</t>
    </r>
    <r>
      <rPr>
        <vertAlign val="superscript"/>
        <sz val="14"/>
        <color theme="1"/>
        <rFont val="Times New Roman"/>
        <family val="1"/>
        <charset val="204"/>
      </rPr>
      <t>1</t>
    </r>
  </si>
  <si>
    <t>Значение  показателей, характеризующих объекты и оборудование в составе мероприятий</t>
  </si>
  <si>
    <r>
      <t>Наименование показателей, характеризующих объекты и оборудование в составе мероприятий</t>
    </r>
    <r>
      <rPr>
        <vertAlign val="superscript"/>
        <sz val="14"/>
        <color theme="1"/>
        <rFont val="Times New Roman"/>
        <family val="1"/>
        <charset val="204"/>
      </rPr>
      <t>3</t>
    </r>
  </si>
  <si>
    <r>
      <t>Наименование муниципального образования субъекта Российской Федерации</t>
    </r>
    <r>
      <rPr>
        <vertAlign val="superscript"/>
        <sz val="14"/>
        <color theme="1"/>
        <rFont val="Times New Roman"/>
        <family val="1"/>
        <charset val="204"/>
      </rPr>
      <t>1</t>
    </r>
  </si>
  <si>
    <r>
      <t>Создание новых рабочих мест</t>
    </r>
    <r>
      <rPr>
        <vertAlign val="superscript"/>
        <sz val="14"/>
        <color theme="1"/>
        <rFont val="Times New Roman"/>
        <family val="1"/>
        <charset val="204"/>
      </rPr>
      <t>2</t>
    </r>
  </si>
  <si>
    <t>Согласование федерального органа исполнительной власти положительное (да/нет)</t>
  </si>
  <si>
    <r>
      <t>Количество планируемых к созданию постоянных рабочих мест по мероприятиям проекта</t>
    </r>
    <r>
      <rPr>
        <vertAlign val="superscript"/>
        <sz val="14"/>
        <color theme="1"/>
        <rFont val="Times New Roman"/>
        <family val="1"/>
        <charset val="204"/>
      </rPr>
      <t>5</t>
    </r>
    <r>
      <rPr>
        <sz val="14"/>
        <color theme="1"/>
        <rFont val="Times New Roman"/>
        <family val="1"/>
        <charset val="204"/>
      </rPr>
      <t xml:space="preserve"> </t>
    </r>
  </si>
  <si>
    <r>
      <t>Реквизиты документов, подтверждающих количество планируемых к созданию постоянных рабочих мест по мероприятиям проекта</t>
    </r>
    <r>
      <rPr>
        <vertAlign val="superscript"/>
        <sz val="14"/>
        <color theme="1"/>
        <rFont val="Times New Roman"/>
        <family val="1"/>
        <charset val="204"/>
      </rPr>
      <t>6</t>
    </r>
  </si>
  <si>
    <t>Реквизиты ПД / планируемый срок получения / Информация о коммерческих предложения</t>
  </si>
  <si>
    <t>Положительное заключение ГЭ на ПД представлено в составе заявочной документации (да /нет)</t>
  </si>
  <si>
    <t xml:space="preserve">Положительное заключение ГЭ 
на достоверность определения сметной стоимости (ДОСМ)
представлено в составе заявочной документации 
(да / нет)
</t>
  </si>
  <si>
    <r>
      <t>Направления финансирования расходов за счет внебюджетных средств</t>
    </r>
    <r>
      <rPr>
        <vertAlign val="superscript"/>
        <sz val="14"/>
        <color theme="1"/>
        <rFont val="Times New Roman"/>
        <family val="1"/>
        <charset val="204"/>
      </rPr>
      <t>2</t>
    </r>
  </si>
  <si>
    <t xml:space="preserve">Количество объектов </t>
  </si>
  <si>
    <t>Количество объектов, ед.</t>
  </si>
  <si>
    <t>1.6</t>
  </si>
  <si>
    <t>1.7</t>
  </si>
  <si>
    <t>1.8</t>
  </si>
  <si>
    <t>1.9</t>
  </si>
  <si>
    <t>1.10</t>
  </si>
  <si>
    <t>2.6</t>
  </si>
  <si>
    <t>2.7</t>
  </si>
  <si>
    <t>2.8</t>
  </si>
  <si>
    <t>2.9</t>
  </si>
  <si>
    <t>2.10</t>
  </si>
  <si>
    <t>3.6</t>
  </si>
  <si>
    <t>3.7</t>
  </si>
  <si>
    <t>3.8</t>
  </si>
  <si>
    <t>3.9</t>
  </si>
  <si>
    <t>3.10</t>
  </si>
  <si>
    <t>4.6</t>
  </si>
  <si>
    <t>4.7</t>
  </si>
  <si>
    <t>4.8</t>
  </si>
  <si>
    <t>4.9</t>
  </si>
  <si>
    <t>4.10</t>
  </si>
  <si>
    <t>5.6</t>
  </si>
  <si>
    <t>5.7</t>
  </si>
  <si>
    <t>5.8</t>
  </si>
  <si>
    <t>5.9</t>
  </si>
  <si>
    <t>5.10</t>
  </si>
  <si>
    <t>6.6</t>
  </si>
  <si>
    <t>6.7</t>
  </si>
  <si>
    <t>6.8</t>
  </si>
  <si>
    <t>6.9</t>
  </si>
  <si>
    <t>6.10</t>
  </si>
  <si>
    <t>7.6</t>
  </si>
  <si>
    <t>7.7</t>
  </si>
  <si>
    <t>7.8</t>
  </si>
  <si>
    <t>7.9</t>
  </si>
  <si>
    <t>7.10</t>
  </si>
  <si>
    <t>8.6</t>
  </si>
  <si>
    <t>8.7</t>
  </si>
  <si>
    <t>8.8</t>
  </si>
  <si>
    <t>8.9</t>
  </si>
  <si>
    <t>8.10</t>
  </si>
  <si>
    <t>9.6</t>
  </si>
  <si>
    <t>9.7</t>
  </si>
  <si>
    <t>9.8</t>
  </si>
  <si>
    <t>9.9</t>
  </si>
  <si>
    <t>9.10</t>
  </si>
  <si>
    <t>10.6</t>
  </si>
  <si>
    <t>10.7</t>
  </si>
  <si>
    <t>10.8</t>
  </si>
  <si>
    <t>10.9</t>
  </si>
  <si>
    <t>10.10</t>
  </si>
  <si>
    <t>11.6</t>
  </si>
  <si>
    <t>11.7</t>
  </si>
  <si>
    <t>11.8</t>
  </si>
  <si>
    <t>11.9</t>
  </si>
  <si>
    <t>11.10</t>
  </si>
  <si>
    <t>12.6</t>
  </si>
  <si>
    <t>12.7</t>
  </si>
  <si>
    <t>12.8</t>
  </si>
  <si>
    <t>12.9</t>
  </si>
  <si>
    <t>12.10</t>
  </si>
  <si>
    <t>Выгодоприобретатели от реализации мероприятий проекта среди социальных групп жителей, которые непосредственно или потенциально будут являться пользователями результатов реализации проекта</t>
  </si>
  <si>
    <t>Дата начала реализации инвестиционного проекта</t>
  </si>
  <si>
    <t>Дата завершения реализации инвестиционного проекта</t>
  </si>
  <si>
    <t>Наименование и реквизиты подтверждающих документов</t>
  </si>
  <si>
    <r>
      <t>Источники инвестиций</t>
    </r>
    <r>
      <rPr>
        <vertAlign val="superscript"/>
        <sz val="14"/>
        <color theme="1"/>
        <rFont val="Times New Roman"/>
        <family val="1"/>
        <charset val="204"/>
      </rPr>
      <t>3</t>
    </r>
  </si>
  <si>
    <t>Объем инвестиций, млн. рублей</t>
  </si>
  <si>
    <t xml:space="preserve">Вид работ в составе мероприятия </t>
  </si>
  <si>
    <t>Б</t>
  </si>
  <si>
    <t>В</t>
  </si>
  <si>
    <t xml:space="preserve">Отраслевое направление </t>
  </si>
  <si>
    <t>Наличие ГЭ (на 1 октября)
(да/нет)</t>
  </si>
  <si>
    <t xml:space="preserve">Количество работников, чел.
</t>
  </si>
  <si>
    <r>
      <t>Обоснование целесообразности реализации мероприятия проекта 
(при наличии)</t>
    </r>
    <r>
      <rPr>
        <vertAlign val="superscript"/>
        <sz val="14"/>
        <color theme="1"/>
        <rFont val="Times New Roman"/>
        <family val="1"/>
        <charset val="204"/>
      </rPr>
      <t>4</t>
    </r>
  </si>
  <si>
    <t>Количество баллов
(в зависимости от вида работ в составе мероприятия и отраслевого направления мероприятия)</t>
  </si>
  <si>
    <t>DCrb баллы (на коммунальную инфраструктуру)
(в зависимости от вида работ в составе мероприятия и отраслевого направления мероприятия)</t>
  </si>
  <si>
    <t>Количество баллов
 (в зависимости от вида работ в составе мероприятия)</t>
  </si>
  <si>
    <t>Количество баллов
(в зависимости от доли планируемых внебюджетных средств в общем объеме финансирования проекта)</t>
  </si>
  <si>
    <t>Количество баллов
(в зависимости от доли фактически профинансированных за счет внебюджетных средств расходов на разработку ПСД, экспертизы и строительства за 2 года, предшествующих году начала реализации проекта в общем объеме финансирования проекта с учетом этих средств)</t>
  </si>
  <si>
    <t xml:space="preserve">Количество баллов
(в зависимости от доли населения в возрасте от 16 лет, поддержавших проект в общей численности населения от 16 лет) </t>
  </si>
  <si>
    <t>Количество баллов
(в зависимости от доли занятого населения в численности экономического активного населения)</t>
  </si>
  <si>
    <t>Количество баллов
(в зависимости от отношения количества вновь созданных постоянных рабочих мест к численности экономического активного населения)</t>
  </si>
  <si>
    <t>Количество баллов
(в зависимости от доли трудоспособного населения в общей численности населения)</t>
  </si>
  <si>
    <t>Количество баллов
(в зависимости от соотношения среднемесячных располагаемых ресурсов (доходов) сельского и городского домохозяйств)</t>
  </si>
  <si>
    <t>DCrr баллы (новые рабочие места)</t>
  </si>
  <si>
    <r>
      <t>Отношение территории реализации мероприятий к районам Крайнего Севера и Арктической зоны (да/нет)</t>
    </r>
    <r>
      <rPr>
        <vertAlign val="superscript"/>
        <sz val="14"/>
        <color theme="1"/>
        <rFont val="Times New Roman"/>
        <family val="1"/>
        <charset val="204"/>
      </rPr>
      <t>2</t>
    </r>
  </si>
  <si>
    <t>Критерии реализуемости</t>
  </si>
  <si>
    <t>Критерии ценности</t>
  </si>
  <si>
    <t>70 баллов – для вида работ «строительство»
60 баллов – для вида работ «реконструкция»
50 баллов – для вида работ «капремонт»
40 баллов – для вида работ «установка»
10 баллов – для вида работ «приобретение»</t>
  </si>
  <si>
    <r>
      <t>При значении отраслевого направления</t>
    </r>
    <r>
      <rPr>
        <sz val="14"/>
        <color rgb="FFFF0000"/>
        <rFont val="Times New Roman"/>
        <family val="1"/>
        <charset val="204"/>
      </rPr>
      <t xml:space="preserve"> </t>
    </r>
    <r>
      <rPr>
        <sz val="14"/>
        <color theme="1"/>
        <rFont val="Times New Roman"/>
        <family val="1"/>
        <charset val="204"/>
      </rPr>
      <t>"коммунальная структура" присваивается:
40 баллов – если значение вид работ в составе мероприятия – «строительство»
30 баллов – если значение вид работ в составе мероприятия – «реконструкция»
20 баллов – вид работ в составе мероприятия – «капремонт»</t>
    </r>
  </si>
  <si>
    <t>Наличие ПСД 
(на 1 октября) 
(да/нет)</t>
  </si>
  <si>
    <r>
      <t>Наименование населенного пункта</t>
    </r>
    <r>
      <rPr>
        <i/>
        <vertAlign val="superscript"/>
        <sz val="14"/>
        <color theme="1"/>
        <rFont val="Times New Roman"/>
        <family val="1"/>
        <charset val="204"/>
      </rPr>
      <t>4</t>
    </r>
  </si>
  <si>
    <t xml:space="preserve">При значении численности трудоспособного населения от 1 до 10 – 10 баллов
При значении численности трудоспособного населения  от 11 до 50 – 20 баллов
При значении численности трудоспособного населения  от 51 до 100 – 50 баллов
При значении численности трудоспособного населения  от 101 до 200 – 70 баллов
При значении численности трудоспособного населения  от 201 до 300 – 90 баллов
При значении численности трудоспособного населения  от 301 и более – 130 баллов
</t>
  </si>
  <si>
    <t>При значении отраслевого направления "коммунальная инфраструктура" присваивается:
30 баллов – вид работ в составе мероприятия – «строительство»
20 баллов – вид работ в составе мероприятия –  «реконструкция»
10 баллов – вид работ в составе мероприятия – «капремонт»</t>
  </si>
  <si>
    <t>коммунальная инфраструктура</t>
  </si>
  <si>
    <t>здравоохранение</t>
  </si>
  <si>
    <t xml:space="preserve">дополнительное образование </t>
  </si>
  <si>
    <t>культура</t>
  </si>
  <si>
    <t>образование</t>
  </si>
  <si>
    <t xml:space="preserve">физкультура и спорт </t>
  </si>
  <si>
    <t>Транспортная инфраструктура</t>
  </si>
  <si>
    <t>13.1</t>
  </si>
  <si>
    <t>13.2</t>
  </si>
  <si>
    <t>13.3</t>
  </si>
  <si>
    <t>13.4</t>
  </si>
  <si>
    <t>13.5</t>
  </si>
  <si>
    <t>13.6</t>
  </si>
  <si>
    <t>13.7</t>
  </si>
  <si>
    <t>13.8</t>
  </si>
  <si>
    <t>13.9</t>
  </si>
  <si>
    <t>13.10</t>
  </si>
  <si>
    <t>Наименование 
и реквизиты подтверждающего документа среднемесячного уровня располагаемых ресурсов (доходов) сельских домохозяйств</t>
  </si>
  <si>
    <t>Наименование 
и реквизиты подтверждающего документа среднемесячного уровня располагаемых ресурсов (доходов) городских домохозяйств</t>
  </si>
  <si>
    <t xml:space="preserve"> - менее 0,1 ед. - 0 баллов;  - за каждые 0,1 ед. - 1 балл;
 - от 0,6 ед. до 1 ед. - 10 баллов.
</t>
  </si>
  <si>
    <t xml:space="preserve"> - менее 0,1 ед. - 0 баллов; - за каждые 0,1 ед. - 1 балл;
 - от 0,8 ед. и более - 10 баллов.
</t>
  </si>
  <si>
    <t>б) Продолжительность достижения планируемых результатов реализации проекта комплексного развития сельских территорий (сельских агломераций)                                          (Z)</t>
  </si>
  <si>
    <t>г) Уровень занятости населения, проживающего на сельских территориях (сельских агломерациях), где планируется реализация проекта комплексного развития сельских территорий (сельских агломераций), к общей численности экономически активного населения                                                                 (E)</t>
  </si>
  <si>
    <t xml:space="preserve"> - менее 0,1 ед. - 0 баллов;  - за каждые 0,1 ед. - 1 балл;
 - от 0,9 ед. до 1 ед. - 10 баллов.
</t>
  </si>
  <si>
    <t>д) Доля трудоспособного населения в общей численности населения сельских территорий (сельских агломераций), где планируется реализация проекта комплексного развития сельских территорий (сельских агломераций)                                                          (K)</t>
  </si>
  <si>
    <t xml:space="preserve">18. Сведения о хозяйствующих субъектах, осуществляющих свою деятельность на территории реализации проекта и формирующих не менее 25% валового муниципального продукта (далее - ВМП)  </t>
  </si>
  <si>
    <t xml:space="preserve">19. Характеристика инвестиционных проектов (за исключением инвестиционных проектов в развитие государственной и муниципальной инфраструктуры), находящихся в процессе реализации, и инвестиционных проектов, </t>
  </si>
  <si>
    <t>начало реализации которых планируется в первый год реализации проекта:</t>
  </si>
  <si>
    <t xml:space="preserve">Приложение № 1 к приказу </t>
  </si>
  <si>
    <t xml:space="preserve"> от _________2021 г. № _____</t>
  </si>
  <si>
    <t>Минсельхоза России</t>
  </si>
  <si>
    <t>Иные объекты инфраструктуры (при наличии)</t>
  </si>
  <si>
    <t>14.1</t>
  </si>
  <si>
    <t>14.2</t>
  </si>
  <si>
    <t>14.3</t>
  </si>
  <si>
    <t>14.4</t>
  </si>
  <si>
    <t>14.5</t>
  </si>
  <si>
    <t>14.6</t>
  </si>
  <si>
    <t>14.7</t>
  </si>
  <si>
    <t>14.8</t>
  </si>
  <si>
    <t>14.9</t>
  </si>
  <si>
    <t>14.10</t>
  </si>
  <si>
    <r>
      <t>Наименование организаций/
КФХ</t>
    </r>
    <r>
      <rPr>
        <vertAlign val="superscript"/>
        <sz val="14"/>
        <color theme="1"/>
        <rFont val="Times New Roman"/>
        <family val="1"/>
        <charset val="204"/>
      </rPr>
      <t>1</t>
    </r>
    <r>
      <rPr>
        <sz val="14"/>
        <color theme="1"/>
        <rFont val="Times New Roman"/>
        <family val="1"/>
        <charset val="204"/>
      </rPr>
      <t>/ИП</t>
    </r>
    <r>
      <rPr>
        <vertAlign val="superscript"/>
        <sz val="14"/>
        <color theme="1"/>
        <rFont val="Times New Roman"/>
        <family val="1"/>
        <charset val="204"/>
      </rPr>
      <t>2</t>
    </r>
  </si>
  <si>
    <t xml:space="preserve">проверка дублирования населенных пунктов </t>
  </si>
  <si>
    <t>Наименование субъекта Российской Федерации</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</si>
  <si>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</si>
  <si>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</si>
  <si>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</si>
  <si>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</si>
  <si>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</si>
  <si>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</si>
  <si>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Кабардино-Балкарская Республика</t>
  </si>
  <si>
    <t>Республика Калмыкия</t>
  </si>
  <si>
    <t>Карачаево-Черкесская Республика</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</si>
  <si>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</si>
  <si>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</si>
  <si>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</si>
  <si>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</si>
  <si>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</si>
  <si>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</si>
  <si>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Северная Осетия - Алания</t>
  </si>
  <si>
    <t>Республика Татарстан</t>
  </si>
  <si>
    <t>Республика Тыва</t>
  </si>
  <si>
    <t>Удмуртская Республика</t>
  </si>
  <si>
    <t>Республика Хакасия</t>
  </si>
  <si>
    <t>Чеченская Республика</t>
  </si>
  <si>
    <t>Чувашская Республика</t>
  </si>
  <si>
    <t>Алтайский край</t>
  </si>
  <si>
    <t>Забайкальский край</t>
  </si>
  <si>
    <t>Камчатский край</t>
  </si>
  <si>
    <t>Краснодарский край</t>
  </si>
  <si>
    <t>Красноярский край</t>
  </si>
  <si>
    <t>Пермский край</t>
  </si>
  <si>
    <t>Приморский край</t>
  </si>
  <si>
    <t>Ставропольский край</t>
  </si>
  <si>
    <t>Хабаровский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</si>
  <si>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</si>
  <si>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</si>
  <si>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</si>
  <si>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</si>
  <si>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</si>
  <si>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</si>
  <si>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</si>
  <si>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</si>
  <si>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</si>
  <si>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Ивановская область</t>
  </si>
  <si>
    <t>Иркутская область</t>
  </si>
  <si>
    <t>Калининградская область</t>
  </si>
  <si>
    <t>Калужская область</t>
  </si>
  <si>
    <t>Кемеровская область - Кузбасс</t>
  </si>
  <si>
    <t>Кировская область</t>
  </si>
  <si>
    <t>Костромская область</t>
  </si>
  <si>
    <t>Курганская область</t>
  </si>
  <si>
    <t>Курская область</t>
  </si>
  <si>
    <t>Ленинградская область</t>
  </si>
  <si>
    <t>Липецкая область</t>
  </si>
  <si>
    <t>Магаданская область</t>
  </si>
  <si>
    <t>Московская область</t>
  </si>
  <si>
    <t>Мурманская область</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</si>
  <si>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</si>
  <si>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</si>
  <si>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</si>
  <si>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</si>
  <si>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</si>
  <si>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</si>
  <si>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</si>
  <si>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Псковская область</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</si>
  <si>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</si>
  <si>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</si>
  <si>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</si>
  <si>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</si>
  <si>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</si>
  <si>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</si>
  <si>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</si>
  <si>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Тамбовская область</t>
  </si>
  <si>
    <t>Тверская область</t>
  </si>
  <si>
    <t>Томская область</t>
  </si>
  <si>
    <t>Тульская область</t>
  </si>
  <si>
    <t>Тюменская область</t>
  </si>
  <si>
    <t>Ульяновская область</t>
  </si>
  <si>
    <t>Челябинская область</t>
  </si>
  <si>
    <t>Ярославская область</t>
  </si>
  <si>
    <t>Город Байконур</t>
  </si>
  <si>
    <t>Город Москва</t>
  </si>
  <si>
    <t>Город Санкт-Петербург</t>
  </si>
  <si>
    <t>Город Севастополь</t>
  </si>
  <si>
    <t>Еврейская автономная область</t>
  </si>
  <si>
    <t>Ненецкий автономный округ</t>
  </si>
  <si>
    <t>Ханты-Мансийский автономный округ - Югра</t>
  </si>
  <si>
    <t>Чукотский автономный округ</t>
  </si>
  <si>
    <t>Ямало-Ненецкий автономный округ</t>
  </si>
  <si>
    <t>Предельный уровень софинансирования,%</t>
  </si>
  <si>
    <t>соответствующего муниципального образования, поддержке целесообразности реализации проекта:</t>
  </si>
  <si>
    <t>17. Информация о наличии генерального плана территории реализации проекта:</t>
  </si>
  <si>
    <t>15. Сведения о выгодоприобретателях от реализации проекта:</t>
  </si>
  <si>
    <t>14. Данные об объектах инфраструктуры, и планируемых к созданию и расположенных на территории реализации проекта (государственная, муниципальная и частная собственность):</t>
  </si>
  <si>
    <t>13. Данные о среднемесячных располагаемых ресурсах (доходах) домохозяйств на  территории реализации проекта и городских домохозяйств соответствующего субъекта Российской Федерации:</t>
  </si>
  <si>
    <t>12. Численность населения, проживающего на территории реализации проекта, его возрастная и экономическая структура:</t>
  </si>
  <si>
    <t>11. Потенциал территории реализации проекта:</t>
  </si>
  <si>
    <t>10. Планируемые объемы финансирования мероприятий проекта:</t>
  </si>
  <si>
    <t>проведение экспертиз и осуществление реализации мероприятий в течение 2 лет, предшествующих дате направления проекта на отбор:</t>
  </si>
  <si>
    <t>21. Описание проблем, решение которых будет достигнуто в результате реализации мероприятий проекта:</t>
  </si>
  <si>
    <r>
      <t>Год завершения  реализации (ввод объекта)</t>
    </r>
    <r>
      <rPr>
        <vertAlign val="superscript"/>
        <sz val="14"/>
        <color theme="1"/>
        <rFont val="Times New Roman"/>
        <family val="1"/>
        <charset val="204"/>
      </rPr>
      <t xml:space="preserve"> 1</t>
    </r>
  </si>
  <si>
    <r>
      <rPr>
        <vertAlign val="superscript"/>
        <sz val="14"/>
        <color theme="1"/>
        <rFont val="Times New Roman"/>
        <family val="1"/>
        <charset val="204"/>
      </rPr>
      <t>1</t>
    </r>
    <r>
      <rPr>
        <sz val="14"/>
        <color theme="1"/>
        <rFont val="Times New Roman"/>
        <family val="1"/>
        <charset val="204"/>
      </rPr>
      <t xml:space="preserve"> Указывается  наименование  территории  реализации проекта, в случае реализации  проекта  на территории  сельской  агломерации  в  наименовании проекта указывается наименование сельской агломерации.</t>
    </r>
  </si>
  <si>
    <t>Народные художественные промыслы</t>
  </si>
  <si>
    <t>Многофункциональные объекты</t>
  </si>
  <si>
    <t>15.1</t>
  </si>
  <si>
    <t>15.2</t>
  </si>
  <si>
    <t>15.3</t>
  </si>
  <si>
    <t>15.4</t>
  </si>
  <si>
    <t>15.5</t>
  </si>
  <si>
    <t>15.6</t>
  </si>
  <si>
    <t>15.7</t>
  </si>
  <si>
    <t>15.8</t>
  </si>
  <si>
    <t>15.9</t>
  </si>
  <si>
    <t>15.10</t>
  </si>
  <si>
    <t>16.1</t>
  </si>
  <si>
    <t>16.2</t>
  </si>
  <si>
    <t>16.3</t>
  </si>
  <si>
    <t>16.4</t>
  </si>
  <si>
    <t>16.5</t>
  </si>
  <si>
    <t>16.6</t>
  </si>
  <si>
    <t>16.7</t>
  </si>
  <si>
    <t>16.8</t>
  </si>
  <si>
    <t>16.9</t>
  </si>
  <si>
    <t>16.10</t>
  </si>
  <si>
    <t>17.1</t>
  </si>
  <si>
    <t>17.2</t>
  </si>
  <si>
    <t>17.3</t>
  </si>
  <si>
    <t>17.4</t>
  </si>
  <si>
    <t>17.5</t>
  </si>
  <si>
    <t>17.6</t>
  </si>
  <si>
    <t>17.7</t>
  </si>
  <si>
    <t>17.8</t>
  </si>
  <si>
    <t>17.9</t>
  </si>
  <si>
    <t>17.10</t>
  </si>
  <si>
    <t>Количество баллов 
(в зависимости от скорректированных сроков реализации мероприятий
(с учтом Кр. Севера))</t>
  </si>
  <si>
    <t>Группы / наименования выгодоприобретателей от реализации мероприятий проекта среди хозяйствующих субъектов</t>
  </si>
  <si>
    <r>
      <rPr>
        <vertAlign val="superscript"/>
        <sz val="14"/>
        <color theme="1"/>
        <rFont val="Times New Roman"/>
        <family val="1"/>
        <charset val="204"/>
      </rPr>
      <t>1</t>
    </r>
    <r>
      <rPr>
        <sz val="14"/>
        <color theme="1"/>
        <rFont val="Times New Roman"/>
        <family val="1"/>
        <charset val="204"/>
      </rPr>
      <t xml:space="preserve"> В том числе указывается удаленность от соответствующего административного центра и столицы  соответствующего субъекта Российской Федерации.</t>
    </r>
  </si>
  <si>
    <t>многофункциональные объекты</t>
  </si>
  <si>
    <t>народные художественные промыслы</t>
  </si>
  <si>
    <r>
      <rPr>
        <vertAlign val="superscript"/>
        <sz val="14"/>
        <color theme="1"/>
        <rFont val="Times New Roman"/>
        <family val="1"/>
        <charset val="204"/>
      </rPr>
      <t>2</t>
    </r>
    <r>
      <rPr>
        <sz val="14"/>
        <color theme="1"/>
        <rFont val="Times New Roman"/>
        <family val="1"/>
        <charset val="204"/>
      </rPr>
      <t xml:space="preserve"> За трудоспособное население принимается население в трудоспособном возрасте за вычетом граждан, имеющих I или II группы инвалидности.</t>
    </r>
  </si>
  <si>
    <r>
      <rPr>
        <vertAlign val="superscript"/>
        <sz val="14"/>
        <color theme="1"/>
        <rFont val="Times New Roman"/>
        <family val="1"/>
        <charset val="204"/>
      </rPr>
      <t>3</t>
    </r>
    <r>
      <rPr>
        <sz val="14"/>
        <color theme="1"/>
        <rFont val="Times New Roman"/>
        <family val="1"/>
        <charset val="204"/>
      </rPr>
      <t xml:space="preserve"> Занятое население составляет разницу между экономически активным населением и безработным.</t>
    </r>
  </si>
  <si>
    <r>
      <rPr>
        <vertAlign val="superscript"/>
        <sz val="14"/>
        <color theme="1"/>
        <rFont val="Times New Roman"/>
        <family val="1"/>
        <charset val="204"/>
      </rPr>
      <t>4</t>
    </r>
    <r>
      <rPr>
        <sz val="14"/>
        <color theme="1"/>
        <rFont val="Times New Roman"/>
        <family val="1"/>
        <charset val="204"/>
      </rPr>
      <t xml:space="preserve"> Приводится информация по населенным пунктам, в которых планируется реализация мероприятий  проекта; при этом при расчете соответствующих критериев отбора используются  данные в целом по территории реализации проекта.</t>
    </r>
  </si>
  <si>
    <r>
      <rPr>
        <vertAlign val="superscript"/>
        <sz val="14"/>
        <color theme="1"/>
        <rFont val="Times New Roman"/>
        <family val="1"/>
        <charset val="204"/>
      </rPr>
      <t>3</t>
    </r>
    <r>
      <rPr>
        <sz val="14"/>
        <color theme="1"/>
        <rFont val="Times New Roman"/>
        <family val="1"/>
        <charset val="204"/>
      </rPr>
      <t xml:space="preserve"> Сведения за период (год), не более чем на 2 года, предшествующие году направления проекта на отбор.</t>
    </r>
  </si>
  <si>
    <r>
      <rPr>
        <vertAlign val="superscript"/>
        <sz val="14"/>
        <color theme="1"/>
        <rFont val="Times New Roman"/>
        <family val="1"/>
        <charset val="204"/>
      </rPr>
      <t>4</t>
    </r>
    <r>
      <rPr>
        <sz val="14"/>
        <color theme="1"/>
        <rFont val="Times New Roman"/>
        <family val="1"/>
        <charset val="204"/>
      </rPr>
      <t xml:space="preserve"> Указываются реквизиты писем хозяйствующих субъектов и аргументы, обосновывающие целесообразность реализации проекта (при наличии).</t>
    </r>
  </si>
  <si>
    <r>
      <rPr>
        <vertAlign val="superscript"/>
        <sz val="14"/>
        <color theme="1"/>
        <rFont val="Times New Roman"/>
        <family val="1"/>
        <charset val="204"/>
      </rPr>
      <t>1</t>
    </r>
    <r>
      <rPr>
        <sz val="14"/>
        <color theme="1"/>
        <rFont val="Times New Roman"/>
        <family val="1"/>
        <charset val="204"/>
      </rPr>
      <t xml:space="preserve"> В графе 3 указывается полное наименование инвестора (включая адрес регистрации  и ИНН), наименование инвестиционного проекта и его краткое описание.</t>
    </r>
  </si>
  <si>
    <r>
      <rPr>
        <vertAlign val="superscript"/>
        <sz val="14"/>
        <color theme="1"/>
        <rFont val="Times New Roman"/>
        <family val="1"/>
        <charset val="204"/>
      </rPr>
      <t>2</t>
    </r>
    <r>
      <rPr>
        <sz val="14"/>
        <color theme="1"/>
        <rFont val="Times New Roman"/>
        <family val="1"/>
        <charset val="204"/>
      </rPr>
      <t xml:space="preserve"> Указываются количество новых постоянных рабочих мест, которые планируется создать в рамках инвестиционных проектов в период реализации мероприятий проекта </t>
    </r>
  </si>
  <si>
    <r>
      <rPr>
        <vertAlign val="superscript"/>
        <sz val="14"/>
        <color theme="1"/>
        <rFont val="Times New Roman"/>
        <family val="1"/>
        <charset val="204"/>
      </rPr>
      <t>3</t>
    </r>
    <r>
      <rPr>
        <sz val="14"/>
        <color theme="1"/>
        <rFont val="Times New Roman"/>
        <family val="1"/>
        <charset val="204"/>
      </rPr>
      <t xml:space="preserve"> Указываются источники инвестиций: средства федерального бюджета, средства бюджета   соответствующего субъекта Российской Федерации, внебюджетные средства.</t>
    </r>
  </si>
  <si>
    <r>
      <rPr>
        <vertAlign val="superscript"/>
        <sz val="14"/>
        <color theme="1"/>
        <rFont val="Times New Roman"/>
        <family val="1"/>
        <charset val="204"/>
      </rPr>
      <t>1</t>
    </r>
    <r>
      <rPr>
        <sz val="14"/>
        <color theme="1"/>
        <rFont val="Times New Roman"/>
        <family val="1"/>
        <charset val="204"/>
      </rPr>
      <t xml:space="preserve"> Общественное обсуждение проводится в населенных пунктах, на территории которых предлагается реализация мероприятий проекта.</t>
    </r>
  </si>
  <si>
    <t>Соотношение среднемесячных располагаемых ресурсов (доходов) сельского и городского домохозяйств (ед.)</t>
  </si>
  <si>
    <t>Доля трудоспособного населения в общей численности населения (ед.)</t>
  </si>
  <si>
    <t>Доля населения в возрасте от 16 лет, поддержавших проект в общей численности населения от 16 лет (ед.)</t>
  </si>
  <si>
    <t>Доля занятого населения в численности экономического активного населения (ед.)</t>
  </si>
  <si>
    <t xml:space="preserve">Количество новых рабочих мест (ед.) </t>
  </si>
  <si>
    <t>ветеринария</t>
  </si>
  <si>
    <t>Ветеринария</t>
  </si>
  <si>
    <t>22. Информация о соответствии проекта критериям отбора проектов:</t>
  </si>
  <si>
    <t>да</t>
  </si>
  <si>
    <t>нет</t>
  </si>
  <si>
    <t>строительство</t>
  </si>
  <si>
    <t>реконструкция</t>
  </si>
  <si>
    <t>капремонт</t>
  </si>
  <si>
    <t>установка</t>
  </si>
  <si>
    <t>приобретение</t>
  </si>
  <si>
    <t>Итого:</t>
  </si>
  <si>
    <t xml:space="preserve">9. Сведения о фактически профинансированных за счет внебюджетных и бюджетных средств расходов на разработку проектной документации, </t>
  </si>
  <si>
    <r>
      <t>Объем финансирования 2022 г. за счет  ФБ</t>
    </r>
    <r>
      <rPr>
        <vertAlign val="superscript"/>
        <sz val="14"/>
        <color theme="1"/>
        <rFont val="Times New Roman"/>
        <family val="1"/>
        <charset val="204"/>
      </rPr>
      <t>1</t>
    </r>
    <r>
      <rPr>
        <sz val="14"/>
        <color theme="1"/>
        <rFont val="Times New Roman"/>
        <family val="1"/>
        <charset val="204"/>
      </rPr>
      <t>,
тыс. рублей</t>
    </r>
  </si>
  <si>
    <t>Объем финансирования 2023 г. за счет  ФБ,
тыс. рублей</t>
  </si>
  <si>
    <r>
      <t>Объем финансирования 2022 г. за счет  РБ</t>
    </r>
    <r>
      <rPr>
        <vertAlign val="superscript"/>
        <sz val="14"/>
        <color theme="1"/>
        <rFont val="Times New Roman"/>
        <family val="1"/>
        <charset val="204"/>
      </rPr>
      <t>2</t>
    </r>
    <r>
      <rPr>
        <sz val="14"/>
        <color theme="1"/>
        <rFont val="Times New Roman"/>
        <family val="1"/>
        <charset val="204"/>
      </rPr>
      <t>,
тыс. рублей</t>
    </r>
  </si>
  <si>
    <r>
      <t>Объем финансирования 2022 г. за счет  МБ</t>
    </r>
    <r>
      <rPr>
        <vertAlign val="superscript"/>
        <sz val="14"/>
        <color theme="1"/>
        <rFont val="Times New Roman"/>
        <family val="1"/>
        <charset val="204"/>
      </rPr>
      <t>3</t>
    </r>
    <r>
      <rPr>
        <sz val="14"/>
        <color theme="1"/>
        <rFont val="Times New Roman"/>
        <family val="1"/>
        <charset val="204"/>
      </rPr>
      <t>,
тыс. рублей</t>
    </r>
  </si>
  <si>
    <r>
      <t>Объем финансирования 2022 г. за счет ВБ</t>
    </r>
    <r>
      <rPr>
        <vertAlign val="superscript"/>
        <sz val="14"/>
        <color theme="1"/>
        <rFont val="Times New Roman"/>
        <family val="1"/>
        <charset val="204"/>
      </rPr>
      <t>4</t>
    </r>
    <r>
      <rPr>
        <sz val="14"/>
        <color theme="1"/>
        <rFont val="Times New Roman"/>
        <family val="1"/>
        <charset val="204"/>
      </rPr>
      <t>,
тыс. рублей</t>
    </r>
  </si>
  <si>
    <t>Общий объем финансирования 2022 г.,
тыс. рублей</t>
  </si>
  <si>
    <t>Общий объем финансирования 2022 г.-2024 г., 
тыс. рублей</t>
  </si>
  <si>
    <t xml:space="preserve">Общий объем финансирования 2023 г.,
тыс. рублей </t>
  </si>
  <si>
    <t>Объем финансирования 2023 г. за счет  РБ,
тыс. рублей</t>
  </si>
  <si>
    <t>Объем финансирования 2023 г. за счет  МБ,
тыс. рублей</t>
  </si>
  <si>
    <t>Объем финансирования 2023 г. за счет ВБ,
тыс. рублей</t>
  </si>
  <si>
    <t xml:space="preserve">Общий объем финансирования 2024 г.,
тыс. рублей </t>
  </si>
  <si>
    <t>Объем финансирования 2024 г. за счет  ФБ,
тыс. рублей</t>
  </si>
  <si>
    <t>Объем финансирования 2024 г. за счет  РБ,
тыс. рублей</t>
  </si>
  <si>
    <t>Объем финансирования 2024 г. за счет  МБ,
тыс. рублей</t>
  </si>
  <si>
    <t>Объем финансирования 2024 г. за счет ВБ,
тыс. рублей</t>
  </si>
  <si>
    <t>Уровень софинансирования (ФБ/РБ) 2022 г., %</t>
  </si>
  <si>
    <t>Уровень софинансирования (ФБ/РБ) 2023 г., %</t>
  </si>
  <si>
    <t>Уровень софинансирования (ФБ/РБ) 2024 г., %</t>
  </si>
  <si>
    <t>проект</t>
  </si>
  <si>
    <r>
      <t>Планируемое количество новых рабочих мест, чел.</t>
    </r>
    <r>
      <rPr>
        <vertAlign val="superscript"/>
        <sz val="14"/>
        <color theme="1"/>
        <rFont val="Times New Roman"/>
        <family val="1"/>
        <charset val="204"/>
      </rPr>
      <t>2</t>
    </r>
    <r>
      <rPr>
        <sz val="14"/>
        <color theme="1"/>
        <rFont val="Times New Roman"/>
        <family val="1"/>
        <charset val="204"/>
      </rPr>
      <t xml:space="preserve"> в 2022 г. </t>
    </r>
  </si>
  <si>
    <r>
      <t>Планируемое количество новых рабочих мест, чел.</t>
    </r>
    <r>
      <rPr>
        <vertAlign val="superscript"/>
        <sz val="14"/>
        <color theme="1"/>
        <rFont val="Times New Roman"/>
        <family val="1"/>
        <charset val="204"/>
      </rPr>
      <t>2</t>
    </r>
    <r>
      <rPr>
        <sz val="14"/>
        <color theme="1"/>
        <rFont val="Times New Roman"/>
        <family val="1"/>
        <charset val="204"/>
      </rPr>
      <t xml:space="preserve"> в 2023 г. </t>
    </r>
  </si>
  <si>
    <r>
      <t>Планируемое количество новых рабочих мест, чел.</t>
    </r>
    <r>
      <rPr>
        <vertAlign val="superscript"/>
        <sz val="14"/>
        <color theme="1"/>
        <rFont val="Times New Roman"/>
        <family val="1"/>
        <charset val="204"/>
      </rPr>
      <t>2</t>
    </r>
    <r>
      <rPr>
        <sz val="14"/>
        <color theme="1"/>
        <rFont val="Times New Roman"/>
        <family val="1"/>
        <charset val="204"/>
      </rPr>
      <t xml:space="preserve"> в 2024 г. </t>
    </r>
  </si>
  <si>
    <t>21</t>
  </si>
  <si>
    <t>22</t>
  </si>
  <si>
    <t>23</t>
  </si>
  <si>
    <t>24</t>
  </si>
  <si>
    <t>25</t>
  </si>
  <si>
    <t>"____"_______ 2021г.</t>
  </si>
  <si>
    <t>(подпись)</t>
  </si>
  <si>
    <t>(должность)</t>
  </si>
  <si>
    <t>(ФИО)</t>
  </si>
  <si>
    <t>УТВЕРЖДЕНО</t>
  </si>
  <si>
    <t>Предельный уровень софинансирования, доли единицы</t>
  </si>
  <si>
    <t>требуется</t>
  </si>
  <si>
    <t>не требуется</t>
  </si>
  <si>
    <t xml:space="preserve">возможность дополнительно добавить эти столбцы при необходимости </t>
  </si>
  <si>
    <r>
      <t>Продолжительность реализации мероприятий / проекта, лет</t>
    </r>
    <r>
      <rPr>
        <vertAlign val="superscript"/>
        <sz val="14"/>
        <color theme="1"/>
        <rFont val="Times New Roman"/>
        <family val="1"/>
        <charset val="204"/>
      </rPr>
      <t>1</t>
    </r>
  </si>
  <si>
    <r>
      <rPr>
        <vertAlign val="superscript"/>
        <sz val="14"/>
        <color theme="1"/>
        <rFont val="Times New Roman"/>
        <family val="1"/>
        <charset val="204"/>
      </rPr>
      <t>1</t>
    </r>
    <r>
      <rPr>
        <sz val="14"/>
        <color theme="1"/>
        <rFont val="Times New Roman"/>
        <family val="1"/>
        <charset val="204"/>
      </rPr>
      <t xml:space="preserve"> Продолжительность реализации проекта определяется по числу года завершения каждого мероприятия в соответствии с пунктом 29.1 Порядка.</t>
    </r>
  </si>
  <si>
    <r>
      <rPr>
        <vertAlign val="superscript"/>
        <sz val="12"/>
        <color theme="1"/>
        <rFont val="Times New Roman"/>
        <family val="1"/>
        <charset val="204"/>
      </rPr>
      <t>3</t>
    </r>
    <r>
      <rPr>
        <sz val="12"/>
        <color theme="1"/>
        <rFont val="Times New Roman"/>
        <family val="1"/>
        <charset val="204"/>
      </rPr>
      <t>В составе наименования мероприятий, связанных со строительством, реконструкцией, капитальным ремонтом, установкой, указывается наименование и адрес объекта; в составе наименования мероприятий,  связанных с приобретением транспортных средств/оборудования, указывается наименование приобретаемого транспортного средства/оборудования и наименование и адрес объекта, для которого приобретается транспортное средство/оборудование.</t>
    </r>
  </si>
  <si>
    <r>
      <rPr>
        <vertAlign val="superscript"/>
        <sz val="14"/>
        <color theme="1"/>
        <rFont val="Times New Roman"/>
        <family val="1"/>
        <charset val="204"/>
      </rPr>
      <t xml:space="preserve">2 </t>
    </r>
    <r>
      <rPr>
        <sz val="14"/>
        <color theme="1"/>
        <rFont val="Times New Roman"/>
        <family val="1"/>
        <charset val="204"/>
      </rPr>
      <t xml:space="preserve">Указывается с учетом количества новых рабочих мест, создаваемых в рамках реализации мероприятий проектов, указанных в графе 13 табличной формы раздела 6,  и новых рабочих мест, создаваемых в рамках инвестиционных проектов, отраженных в графах 7 – 9 табличной формы раздела 19.
</t>
    </r>
  </si>
  <si>
    <r>
      <rPr>
        <vertAlign val="superscript"/>
        <sz val="14"/>
        <color theme="1"/>
        <rFont val="Times New Roman"/>
        <family val="1"/>
        <charset val="204"/>
      </rPr>
      <t>1</t>
    </r>
    <r>
      <rPr>
        <sz val="14"/>
        <color theme="1"/>
        <rFont val="Times New Roman"/>
        <family val="1"/>
        <charset val="204"/>
      </rPr>
      <t xml:space="preserve"> Данные по территории реализации проекта приводятся только при наличии соответствующего подтверждения от территориального подразделения Федеральной службы государственной статистики; при отсутствии подтверждения данные о среднемесячном уровне располагаемых ресурсов сельских  домохозяйств заполняются в целом по соответствующему субъекту Российской Федерации.</t>
    </r>
  </si>
  <si>
    <t>16. Информация о фактически реализуемых на территории реализации проекта иных мероприятий, финансируемых за счет бюджетных средств, в том числе в рамках государственных программ (включая государственные программы, ответственным исполнителем которых является Министерство сельского хозяйства Российской Федерации):</t>
  </si>
  <si>
    <r>
      <t>Реквизиты подтверждающего документа ФОИВ</t>
    </r>
    <r>
      <rPr>
        <vertAlign val="superscript"/>
        <sz val="14"/>
        <color theme="1"/>
        <rFont val="Times New Roman"/>
        <family val="1"/>
        <charset val="204"/>
      </rPr>
      <t>4</t>
    </r>
    <r>
      <rPr>
        <sz val="14"/>
        <color theme="1"/>
        <rFont val="Times New Roman"/>
        <family val="1"/>
        <charset val="204"/>
      </rPr>
      <t xml:space="preserve"> </t>
    </r>
  </si>
  <si>
    <r>
      <t>Согласование федерального органа исполнительной власти представлено в составе заявочной документации</t>
    </r>
    <r>
      <rPr>
        <sz val="14"/>
        <color theme="1"/>
        <rFont val="Times New Roman"/>
        <family val="1"/>
        <charset val="204"/>
      </rPr>
      <t xml:space="preserve"> (да/нет)</t>
    </r>
  </si>
  <si>
    <r>
      <t>Проектная документация (ПД) требуется для реализации мероприятия (требуется/не требуется)</t>
    </r>
    <r>
      <rPr>
        <vertAlign val="superscript"/>
        <sz val="16"/>
        <color theme="1"/>
        <rFont val="Times New Roman"/>
        <family val="1"/>
        <charset val="204"/>
      </rPr>
      <t>1</t>
    </r>
  </si>
  <si>
    <r>
      <rPr>
        <vertAlign val="superscript"/>
        <sz val="14"/>
        <color theme="1"/>
        <rFont val="Times New Roman"/>
        <family val="1"/>
        <charset val="204"/>
      </rPr>
      <t>1</t>
    </r>
    <r>
      <rPr>
        <sz val="14"/>
        <color theme="1"/>
        <rFont val="Times New Roman"/>
        <family val="1"/>
        <charset val="204"/>
      </rPr>
      <t xml:space="preserve"> Для мероприятий, связанных со строительством и реконструкцией в графу 3 вносится запись "требуется ПД" и в графе 5 указываются ее реквизиты; 
для мероприятий, связанных с капитальным ремонтом, в графу 3 вносится запись "требуется акт,  содержащий перечень дефектов; требуется задание на проектирование" и в графе 5 указываются их реквизиты; при отсутствии на момент подачи заявочной документации на отбор проектов утвержденной проектной документации в графу 5 также вносится запись "ПД будет представлена до 1 сентября". Для мероприятий, связанных с приобретениями, установкой в графе 3  вносится  запись "не требуется ПД" и в графе 5 указывается информация о сроках, в которые проводился запрос коммерческих предложений производителей, количестве и  наименовании производителей, представивших коммерческие предложения.</t>
    </r>
  </si>
  <si>
    <r>
      <t>ПД / Коммерческие предложения представлены в составе заявочной документации</t>
    </r>
    <r>
      <rPr>
        <sz val="16"/>
        <color theme="1"/>
        <rFont val="Times New Roman"/>
        <family val="1"/>
        <charset val="204"/>
      </rPr>
      <t xml:space="preserve"> (да /нет) </t>
    </r>
  </si>
  <si>
    <r>
      <rPr>
        <vertAlign val="superscript"/>
        <sz val="14"/>
        <color theme="1"/>
        <rFont val="Times New Roman"/>
        <family val="1"/>
        <charset val="204"/>
      </rPr>
      <t>1</t>
    </r>
    <r>
      <rPr>
        <sz val="14"/>
        <color theme="1"/>
        <rFont val="Times New Roman"/>
        <family val="1"/>
        <charset val="204"/>
      </rPr>
      <t xml:space="preserve"> Для мероприятий, связанных со строительством (реконструкцией) объектов капитального строительства вносятся сведения о внесении сведений о проектной документации в Реестр экономически эффективной проектной документации повторного использования, ответственным за ведение которого является Минстрой России. </t>
    </r>
  </si>
  <si>
    <r>
      <t>Реквизиты ГЭ на ПД / планируемый срок получения</t>
    </r>
    <r>
      <rPr>
        <vertAlign val="superscript"/>
        <sz val="16"/>
        <color theme="1"/>
        <rFont val="Times New Roman"/>
        <family val="1"/>
        <charset val="204"/>
      </rPr>
      <t>2</t>
    </r>
    <r>
      <rPr>
        <sz val="16"/>
        <color theme="1"/>
        <rFont val="Times New Roman"/>
        <family val="1"/>
        <charset val="204"/>
      </rPr>
      <t xml:space="preserve"> </t>
    </r>
  </si>
  <si>
    <r>
      <rPr>
        <vertAlign val="superscript"/>
        <sz val="14"/>
        <color theme="1"/>
        <rFont val="Times New Roman"/>
        <family val="1"/>
        <charset val="204"/>
      </rPr>
      <t>2</t>
    </r>
    <r>
      <rPr>
        <sz val="14"/>
        <color theme="1"/>
        <rFont val="Times New Roman"/>
        <family val="1"/>
        <charset val="204"/>
      </rPr>
      <t xml:space="preserve"> Для мероприятий, связанных со строительством, реконструкцией и капитальным ремонтом, указываются реквизиты заключения органа государственной экспертизы на проектную документацию и результаты инженерных изысканий, а также достоверности определения сметной стоимости; при отсутствии на момент подачи заявочной документации на отбор  проектов утвержденных заключений государственной экспертизы в графы 6, 7 и 9 вносится запись "заключение ГЭ будет представлено до 1 октября"; по остальным мероприятиям графы 6, 7 и 9 не заполняются. </t>
    </r>
  </si>
  <si>
    <r>
      <t>Ф.И.О.</t>
    </r>
    <r>
      <rPr>
        <vertAlign val="superscript"/>
        <sz val="14"/>
        <color theme="1"/>
        <rFont val="Times New Roman"/>
        <family val="1"/>
        <charset val="204"/>
      </rPr>
      <t>3</t>
    </r>
  </si>
  <si>
    <t>Должность</t>
  </si>
  <si>
    <t>Контактные данные (телефон)</t>
  </si>
  <si>
    <t>Контактные данные (адрес электронной почты)</t>
  </si>
  <si>
    <r>
      <rPr>
        <vertAlign val="superscript"/>
        <sz val="14"/>
        <color theme="1"/>
        <rFont val="Times New Roman"/>
        <family val="1"/>
        <charset val="204"/>
      </rPr>
      <t>2</t>
    </r>
    <r>
      <rPr>
        <sz val="14"/>
        <color theme="1"/>
        <rFont val="Times New Roman"/>
        <family val="1"/>
        <charset val="204"/>
      </rPr>
      <t xml:space="preserve"> В </t>
    </r>
    <r>
      <rPr>
        <sz val="14"/>
        <rFont val="Times New Roman"/>
        <family val="1"/>
        <charset val="204"/>
      </rPr>
      <t>графе 5</t>
    </r>
    <r>
      <rPr>
        <sz val="14"/>
        <color theme="1"/>
        <rFont val="Times New Roman"/>
        <family val="1"/>
        <charset val="204"/>
      </rPr>
      <t xml:space="preserve"> по каждому объекту (организации) указываются характеризующие конкретный объект показатели площади/протяженности/мощности, показатели, на основе которых определяется норматив обеспеченности населения теми или иными  услугами, в </t>
    </r>
    <r>
      <rPr>
        <sz val="14"/>
        <rFont val="Times New Roman"/>
        <family val="1"/>
        <charset val="204"/>
      </rPr>
      <t>графе 6</t>
    </r>
    <r>
      <rPr>
        <sz val="14"/>
        <color theme="1"/>
        <rFont val="Times New Roman"/>
        <family val="1"/>
        <charset val="204"/>
      </rPr>
      <t xml:space="preserve"> указываются значения соответствующих показателей;  в случае если в составе мероприятий проекта заявляется  приобретение  транспортных средств или оборудование - в числе показателей, характеризующих соответствующий объект (организацию), представляются сведения об оснащенности его транспортными средствами и оборудованием.</t>
    </r>
  </si>
  <si>
    <r>
      <rPr>
        <vertAlign val="superscript"/>
        <sz val="14"/>
        <color theme="1"/>
        <rFont val="Times New Roman"/>
        <family val="1"/>
        <charset val="204"/>
      </rPr>
      <t>3</t>
    </r>
    <r>
      <rPr>
        <sz val="14"/>
        <color theme="1"/>
        <rFont val="Times New Roman"/>
        <family val="1"/>
        <charset val="204"/>
      </rPr>
      <t xml:space="preserve"> В графе 7 по каждому объекту указываются нормативы обеспеченности населения услугами/объектами и реквизиты нормативного  акта,  в  котором они определены (при наличии).</t>
    </r>
  </si>
  <si>
    <t>ИТОГО ПО ПРОЕКТУ</t>
  </si>
  <si>
    <r>
      <t>20. Сведения о поддержке целесообразности реализации проекта жителями соответствующей территории</t>
    </r>
    <r>
      <rPr>
        <vertAlign val="superscript"/>
        <sz val="14"/>
        <color theme="1"/>
        <rFont val="Times New Roman"/>
        <family val="1"/>
        <charset val="204"/>
      </rPr>
      <t>1,2</t>
    </r>
    <r>
      <rPr>
        <sz val="14"/>
        <color theme="1"/>
        <rFont val="Times New Roman"/>
        <family val="1"/>
        <charset val="204"/>
      </rPr>
      <t>:</t>
    </r>
  </si>
  <si>
    <r>
      <rPr>
        <vertAlign val="superscript"/>
        <sz val="14"/>
        <color theme="1"/>
        <rFont val="Times New Roman"/>
        <family val="1"/>
        <charset val="204"/>
      </rPr>
      <t>2</t>
    </r>
    <r>
      <rPr>
        <sz val="14"/>
        <color theme="1"/>
        <rFont val="Times New Roman"/>
        <family val="1"/>
        <charset val="204"/>
      </rPr>
      <t xml:space="preserve"> Если в населенном пункте предлагается реализация нескольких мероприятий, то для расчета итогового значения доли населения в возрасте от 16 лет и старше, поддержавших реализацию этих мероприятий, в общей численности жителей соответствующих населенных пунктов в возрасте от 16 лет и старше, применяется среднее арифметическое   значение соответствующего показателя по каждому населенному пункту.</t>
    </r>
  </si>
  <si>
    <r>
      <rPr>
        <vertAlign val="superscript"/>
        <sz val="14"/>
        <rFont val="Times New Roman"/>
        <family val="1"/>
        <charset val="204"/>
      </rPr>
      <t>5</t>
    </r>
    <r>
      <rPr>
        <sz val="14"/>
        <rFont val="Times New Roman"/>
        <family val="1"/>
        <charset val="204"/>
      </rPr>
      <t xml:space="preserve"> Указываются сведения о количестве планируемых к созданию постоянных рабочих мест в рамках каждого мероприятия проекта.</t>
    </r>
  </si>
  <si>
    <r>
      <rPr>
        <vertAlign val="superscript"/>
        <sz val="14"/>
        <rFont val="Times New Roman"/>
        <family val="1"/>
        <charset val="204"/>
      </rPr>
      <t>6</t>
    </r>
    <r>
      <rPr>
        <sz val="14"/>
        <rFont val="Times New Roman"/>
        <family val="1"/>
        <charset val="204"/>
      </rPr>
      <t xml:space="preserve"> Указываются реквизиты документа, подтверждающего количество планируемых к созданию постоянных рабочих мест по мероприятиям проекта.
</t>
    </r>
  </si>
  <si>
    <t>Н.В. Большакова</t>
  </si>
  <si>
    <t>Глава МО"Холмогорский муниципальный район"</t>
  </si>
  <si>
    <t>с. Холмогоры</t>
  </si>
  <si>
    <t xml:space="preserve">Холмогорский муниципальный район </t>
  </si>
  <si>
    <t>с. Холмогоры Архангельской области</t>
  </si>
  <si>
    <t>Петров Андрей Владимирович</t>
  </si>
  <si>
    <t>8(81830)33653</t>
  </si>
  <si>
    <t>ushholm@yandex.ru</t>
  </si>
  <si>
    <t>Ответственные за реализацию  мероприятия строительство станции биологической очистки сточных вод</t>
  </si>
  <si>
    <t>Дмитриев Артём Игоревич</t>
  </si>
  <si>
    <t>jkh.holmogory@mail.ru</t>
  </si>
  <si>
    <t>8(81830)33789</t>
  </si>
  <si>
    <t>м3/сутки</t>
  </si>
  <si>
    <t>Постановление Министерства строительства и архитектуры Правительства Архангельской области от 24 марта 2021 г. № 13-п "О внесении изменений в генеральный план муниципального образования "Холмогорское" Холмогорского муниципального района Архангельской области"</t>
  </si>
  <si>
    <t>Фактическое значение на 01.01.2021</t>
  </si>
  <si>
    <t>Структура населения с. Холмогоры. Численность занятых в экономике</t>
  </si>
  <si>
    <t>АО "Холмогорский племзавод"</t>
  </si>
  <si>
    <r>
      <t>Объем выручки за 2020 г.</t>
    </r>
    <r>
      <rPr>
        <vertAlign val="superscript"/>
        <sz val="14"/>
        <color theme="1"/>
        <rFont val="Times New Roman"/>
        <family val="1"/>
        <charset val="204"/>
      </rPr>
      <t>3</t>
    </r>
    <r>
      <rPr>
        <sz val="14"/>
        <color theme="1"/>
        <rFont val="Times New Roman"/>
        <family val="1"/>
        <charset val="204"/>
      </rPr>
      <t>, тыс. рублей</t>
    </r>
  </si>
  <si>
    <t>внебюджетные источники</t>
  </si>
  <si>
    <t>МУНИЦИПАЛЬНОЕ АВТОНОМНОЕ ОБЩЕОБРАЗОВАТЕЛЬНОЕ УЧРЕЖДЕНИЕ "ХОЛМОГОРСКАЯ СРЕДНЯЯ ШКОЛА ИМЕНИ М.В. ЛОМОНОСОВА"</t>
  </si>
  <si>
    <t>52-2020-ПБВ-П-СП-01</t>
  </si>
  <si>
    <t>Решение Совета депутатов МО СП "Холмогорское" от 13.10.2017г. № 143</t>
  </si>
  <si>
    <t>село Холмогоры</t>
  </si>
  <si>
    <t>Министерство агропромышленного комплекса и торговли Архангельской области</t>
  </si>
  <si>
    <t>Администрация мунициального образования "Холмогорский муниципальный район"</t>
  </si>
  <si>
    <t>заведующий агропромышленным отделом администрации МО "Холмогорский муниципальный район"</t>
  </si>
  <si>
    <t>Заведующий отделом ЖКХ администрации МО "Холмогорский муниципальный район"</t>
  </si>
  <si>
    <t>заведующий агропромышленным отделом  администрации МО "Холмогорский муниципальный район"</t>
  </si>
  <si>
    <t>Положительное заключение № 29-1-1-3-031690-2021 от 17 июня 2021 года ГАУ АО «Управление
государственной экспертизы»</t>
  </si>
  <si>
    <t>Разработка ПСД с проведением экспертизы</t>
  </si>
  <si>
    <t>Минерально-сырьевые ресурсы, земельные ресурсы, лесные ресурсы,водно-биологические ресурсы</t>
  </si>
  <si>
    <t>С. Холмогоры расположено на северо-западе Холмогорского района Архангельской области в левобережной части реки Северная Двина.  Гидрографическая сеть СП представлена наиболее крупной рекой – р. Северная Двина и притоком Курополка. В поселении преобладают лёгкосуглинистые и супесчаные, средне- и сильноподзолистые почвы с низким плодородием, высокой кислотностью, бедные питательными веществами. Встречаются болотистые почвы. В поймах рек сформировались аллювиальные почвы. В 0,5 км от с. Холмогоры, на левом берегу протоки Курополка - месторождения песков. Площадь территории с. Холмогоры -  3,458 кв. км.</t>
  </si>
  <si>
    <t>Возрастная структура населения представлена в таблице п. 12. Численность населения - 3273 чел.  Численность работников в организациях на 01.01.2021г. - 1180 человек. Доля занятых в отраслях: сельское хозяйство - 8%, образование - 14%, здравоохранение - 12 %, ЖКХ - 16 %, торговля -11 %, органы управления - 30%, транспорт - 5%, прочие - 4%.</t>
  </si>
  <si>
    <t>Холмогорский муниципальный район</t>
  </si>
  <si>
    <t xml:space="preserve">Трудовые ресурсы. Производственная и социальная инфраструктура. Транспортная сеть.                                              На территории поселения  расположено более 100 предприятий и организаций. Основными бюджетообразующими являются:  ПАО МРСК Северо-Запада, ФГУП УФПС Почта России, ГКУ АО ОГПС № 16, ООО Автодороги, ОМВД России по Холм. р-ну,  АО Холмогорский племзавод, ООО Штиль, ООО Агрофирма Холмогорская. </t>
  </si>
  <si>
    <t xml:space="preserve">  По территории с. Холмогоры проходит а/дорога регионального значения «Подъезд к с. Холмогоры» и «Исакогорка – Новодвинск – Холмогоры», а также дороги местного значения.  С. Холмогоры удалено от областного центра на расстоянии 85 км, является административным центром Холмогорского района. От федеральной трассы М-8 "Холмогоры" - 14 км. Связь с областным центром осуществляется по автомобильной дороге с улучшенным покрытием. Сельское хозяйство представлено: АО "Холмогорский племзавод (численность работающих - 95 человек). Предоставление жилищно-коммунальных услуг : ООО "ЖКХ Холмогоры" (20 чел.), ООО ТСП "Холмогоры" (17 чел.), ООО "Холмогорское ТСП" (7 чел.), ООО "Штиль"  (27 чел.), ПАО МРСК Северо-Запада, АО Архангельскоблгаз. Транспорт и связь: ООО Автодороги, ПАО Ростелеком, ФГУП УФПС Почта России, организации торговли и общественного питания. Социальная инфраструктура: МАОУ "Холмогорская ср. школа им М.В.Ломоносова", ГБУЗ "Холмогорская ЦРБ", МКУК "Холмогорская ЦКС", МКУК Музей М.В. Ломоносова,МКУК Холмогорская ЦМБ, организациии социальной защиты</t>
  </si>
  <si>
    <t xml:space="preserve">Станции биологической очистки сточных (канализационных) вод  </t>
  </si>
  <si>
    <t>МАОУ "Холмогорская средняя общеобразовательная школа им.М.В.Ломоносова" филиал д/с "Журавушка" 164530 Арх.обл с.Холмогоры ул.Красноармейская д.30</t>
  </si>
  <si>
    <t>решением Собрания депутатов 
муниципального образования
«Холмогорский муниципальный район»
от 28 сентября 2017 года № 186</t>
  </si>
  <si>
    <t>МАОУ "Холмогорская средняя общеобразовательная школа им.М.В.Ломоносова" филиал д/с "Журавушка" корпус №2 164530 Арх.обл с.Холмогоры ул.Механизаторов д.2В</t>
  </si>
  <si>
    <t>с.Холмогоры</t>
  </si>
  <si>
    <t>МАОУ "Холмогорская средняя общеобразовательная школа им.М.В.Ломоносова" 164530 Арх.обл с.Холмогоры ул.Октябрьская д.15</t>
  </si>
  <si>
    <t>ГБУЗ "Холмогорская ЦРБ"</t>
  </si>
  <si>
    <t>Поликлиника, с. Холмогоры, ул. Набережная д. 12</t>
  </si>
  <si>
    <t>Стационар, с. Холмогоры, ул. Набережная 10А</t>
  </si>
  <si>
    <t>Станция скорой помощи,  с. Холмогоры, ул. Набережная 10А</t>
  </si>
  <si>
    <t>кв.м.</t>
  </si>
  <si>
    <t>20 посещений в смену на 1 тыс. чел. населения</t>
  </si>
  <si>
    <t>134,7 коек на 10 тыс.человек населения</t>
  </si>
  <si>
    <t>1 автомобиль на 10 тыс. человек</t>
  </si>
  <si>
    <t>МКУК "Холмогорская централизованная клубная система", Центр Культуры "Двина"</t>
  </si>
  <si>
    <t>количество мест</t>
  </si>
  <si>
    <t>50 мест на 1 тыс. населения</t>
  </si>
  <si>
    <t xml:space="preserve">Решение совета депутатов муниципального образования сельское поселение  «Холмогорское»
первого созыва (двадцать первая сессия) от 13 октября 2017 года  № 143
</t>
  </si>
  <si>
    <t>МКУК "Холмогорская центральная межпоселенческая библиотека"</t>
  </si>
  <si>
    <t>Единиц хранения; читательских мест</t>
  </si>
  <si>
    <t>библиотечный фонд - 38258, читательские места - 30</t>
  </si>
  <si>
    <t>1 с дополнительным книжным фондом 4,5 – 5 тыс. ед. хранения на 3 - 4 читательских места</t>
  </si>
  <si>
    <t xml:space="preserve"> библиотечный фонд 32730 книг;  13 читательских мест</t>
  </si>
  <si>
    <t>МКУК "Историко-мемориальный музей М.В. Ломоносова"</t>
  </si>
  <si>
    <t>единиц</t>
  </si>
  <si>
    <t xml:space="preserve"> 1 на 1 тыс.чел. (независимо от количества жителей)</t>
  </si>
  <si>
    <t>все жители населнного пункта</t>
  </si>
  <si>
    <t>АО "ХОЛМОГОРСКИЙ ПЛЕМЗАВОД", ООО  "ХОЛМОГОРСКОЕ ТСП", ООО ТСП Холмогоры, ООО "ЖКХ Холмогоры", ООО Штиль, ООО "Автодороги",  ПАО МРСК Северо-Запада, АО Архангельскоблгаз, ПАО Ростелеком, ФГУП УФПС Почта России, МКУК "ХОЛМОГОРСКАЯ ЦЕНТРАЛЬНАЯ МЕЖПОСЕЛЕНЧЕСКАЯ БИБЛИОТЕКА",МКУК  "ХОЛМОГОРСКАЯ ЦЕНТРАЛИЗОВАННАЯ КЛУБНАЯ СИСТЕМА", ГБУ СОН АО "ХОЛМОГОРСКИЙ КЦСО", ГБУ ХОЛМОГОРСКАЯ ЦЕНТРАЛЬНАЯ РАЙОННАЯ БОЛЬНИЦА", МУНИЦИПАЛЬНОЕ БЮДЖЕТНОЕ ОБЩЕОБРАЗОВАТЕЛЬНОЕ УЧРЕЖДЕНИЕ "ЛОМОНОСОВСКАЯ СРЕДНЯЯ ШКОЛА ИМЕНИ М.В. ЛОМОНОСОВА", государственные и муниципальные учреждения, ИП.</t>
  </si>
  <si>
    <t>посещений</t>
  </si>
  <si>
    <t>Сети водоснабжения</t>
  </si>
  <si>
    <t>Станция биологической очистки</t>
  </si>
  <si>
    <t>Здание канализационно-насосной станции</t>
  </si>
  <si>
    <t>Канализационные сети</t>
  </si>
  <si>
    <t>Тепловые сети с. Холмогоры Котельная "РОВД"</t>
  </si>
  <si>
    <t>Тепловые сети</t>
  </si>
  <si>
    <t>Тепловые сети с. Холмогоры Котельная "ПМК" (ул. Октябрьская)</t>
  </si>
  <si>
    <t>Тепловые сети с. Холмогоры Котельная "ГПЗ" (ул. Племзаводская)</t>
  </si>
  <si>
    <t>Тепловые сети с. Холмогоры Котельная "Красноармейская" (ул. Красноармейская)</t>
  </si>
  <si>
    <t>Тепловые сети (ул. Октябрьская, д. 30А)</t>
  </si>
  <si>
    <t xml:space="preserve">Протяженность канализационных сетей, км. </t>
  </si>
  <si>
    <t>Протяженность водопроводных сетей, метров</t>
  </si>
  <si>
    <t>Протяженность тепловых сетей, метров</t>
  </si>
  <si>
    <t>0503010F255550244</t>
  </si>
  <si>
    <t>2018-2024 годы</t>
  </si>
  <si>
    <t>2021-2024 годы - 6409,6 тыс. руб.</t>
  </si>
  <si>
    <t>Муниципальная программа «Формирование современной городской среды муниципального образования сельское поселение «Холмогорское» на 2018-2024 годы»</t>
  </si>
  <si>
    <t xml:space="preserve">благоустройство территории общего пользования  </t>
  </si>
  <si>
    <t>Смешанное сельское хозяйство (01.50)</t>
  </si>
  <si>
    <t>Разведение племенного молочного крупного рогатого скота (01.41.12)</t>
  </si>
  <si>
    <t>ООО "Агрофирма "Холмогорская"</t>
  </si>
  <si>
    <t>АО "Молоко" 163002, Россия,  г. Архангельск, ул. Октябрят, 42. "Строительство молочно-товарного комплекса "Холмогорский"  УК "Агрохолдинг Белозорие" на 2500 условных голов скота. Увеличение поголовья скота на 1200 голов, увеличение производства молока - в два раза.</t>
  </si>
  <si>
    <t>требуется акт,  содержащий перечень дефектов; требуется задание на проектирование</t>
  </si>
  <si>
    <t>Муниципальный контракт № 52 от 8.10.2020 г. с ООО "Проектное бюро "Волна". Платёжные поручения №46453 от 29.12.2020, №871781 от 05.03.2021, №409042 от 05.08.2021</t>
  </si>
  <si>
    <t>решение Собрания депутатов 
муниципального образования
«Холмогорский муниципальный район»
от 28 сентября 2017 года № 186</t>
  </si>
  <si>
    <t>Котельная с. Холмогоры ул. Шубина д. 20А</t>
  </si>
  <si>
    <t>Гкал/час</t>
  </si>
  <si>
    <t>Котельная с. Холмогоры ул. Октябрьская д. 36Б</t>
  </si>
  <si>
    <t>Котельная с. Холмогоры ул. Племзаводская д. 18</t>
  </si>
  <si>
    <t>Протяженность, км</t>
  </si>
  <si>
    <t>Автомобильная дорога местного значения</t>
  </si>
  <si>
    <t>Автомобильная дорога регионального значения</t>
  </si>
  <si>
    <t>Капитальный ремонт открытой универсальной площадки МАОУ "Холмогорская средняя школа имени М.В. Ломоносова"по адресу: Архангельская область, Холмогорский район, с. Холмогоры, ул. Октябрьская (ориентировочно д. 27А)</t>
  </si>
  <si>
    <t>Положительное заключение № 29-1-3-0823-21 от 14 сентября 2021 года ГАУ АО «Архангельский региональный центр по ценообразованию в строительстве"</t>
  </si>
  <si>
    <t>га</t>
  </si>
  <si>
    <t>Открытая уиверсальная площадка МАОУ "Холмогорская средняя школа имени М.В.Ломоносова"</t>
  </si>
  <si>
    <t>1950 кв.м.  на 1 тыс. человек</t>
  </si>
  <si>
    <t>Сметная документация 14.04-003-СМ</t>
  </si>
  <si>
    <t>Очистные сооружения Малая Товра-Холмогоры</t>
  </si>
  <si>
    <t>Мощность, куб.м.</t>
  </si>
  <si>
    <t>69 % - уровень обеспеченности централизованным водоснабжением</t>
  </si>
  <si>
    <t>2400, в т.ч. с. Холмогоры - 1000</t>
  </si>
  <si>
    <t xml:space="preserve">     Необходимость капитального ремонта спортивного объекта: стадион МАОУ «Холмогорская средняя школа имени М. В. Ломоносова» по адресу с. Холмогоры, ул. Октябрьская, (ориентировочно д.27а) обусловлена потребностью создания современных условий для физической культуры и спорта на открытом воздухе детскому  и взрослому населению села Холмогоры и Холмогорского муниципального района Архангельской области.Имеющаяся территория стадиона обустроена в восьмидесятых годах 20 века и не соответствует современным требованиям к открытым плоскостным спортивным сооружениям. Объект не может быть лицензирован для образовательной деятельности: покрытие беговой дорожки, состояние футбольного поля, место для волейбольной площадки, прыжковая яма, ограждение, освещение требуют капитального ремонта; раздевалки, туалетные комнаты, душевые, ранее расположенные в сгоревшем здании трибун, отсутствуют. В селе Холмогоры нет другого открытого спортивного объекта для занятий легкой атлетикой, командных спортивных игр: футбол, волейбол, баскетбол, а также для сдачи норм ГТО. </t>
  </si>
  <si>
    <t xml:space="preserve">Наличие обновленного стадиона позволит обеспечить охват для физической культуры и спорта на открытом воздухе:
 - в МАОУ «Холмогорская средняя школа имени М. В. Ломоносова»: уроки физкультуры 8100 чел/часов, внеурочная деятельность по программе «Школьная спартакиада» 750 чел/час, дополнительное образование по программе «Лыжная подготовка» 2550 чел/час, Летний оздоровительный лагерь «Солнышко» 8000 чел/час;
 - в филиале МАОУ «Холмогорская средняя школа имени М. В. Ломоносова» -детский сад №1 «Журавушка»: спортивные соревнования 300 чел/час;
 - в филиале МБОУ «Емецкая средняя школа им.Н.М.Рубцова» - раионный центр дополнительного образования: районная спартакиада школьников 440 чел/час, дополнительное образование по программе ОФП 360 чел/час.
 Для взрослого населения в рамках реализации МП «Укрепление общественного здоровья и развитие физической культуры и спорта в Холмогорском муниципальном районе» администрация Холмогорского муниципального района организует традиционные спортивные соревнования по волейболу, баскетболу, футболу, минифутболу, Майскую эстафету, праздник «День физкультурника», сдачу норм ГТО. Примерный охват населения 100чел/час.
 Капитальный ремонт стадиона позволит поднять на новый уровень развития физкультурно-оздоровительную и спортивную работу в селе Холмогоры и Холмогорском муниципальном районе, принимать на своей площадке соревнования областного уровня.
     Наличие современного открытого спортивного сооружения особенно актуально в период пандемии.
</t>
  </si>
  <si>
    <t>Протяженность сетей водотведения канализационных вод в с. Холмогоры составляет 14,8 тыс. м. Также к системам водоотведения относятся КНС и станция биологической очистки общей пропускной способностью 400 куб. м сутки, которая находится в неудовлетворительном состоянии и по которому имеется судебное решение. Существующая мощность станции не позволяет очистить поступающие канализационные стоки в полном объеме. Для переработки сточных вод в полном объеме, и создание резерва  для расширения сети необходимо увеличить пропускную способность станции более чем в 2 раза.</t>
  </si>
  <si>
    <t>Ожидаемая пропускная способность - 1100  куб. в сутки. Увеличение доли жилищного фонда, обеспеченного канализацией до 65 % к 2026 году.</t>
  </si>
  <si>
    <t>Строительство объекта водоотведения: "Станция биологической очистки сточных (канализационных) вод  по адресу: Архангельская область, Холмогорский район, МО "Холмогорское", с. Холмогоры</t>
  </si>
  <si>
    <t>Комплексное развитие с. Холмогоры  Архангельской области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</si>
</sst>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0.00000"/>
    <numFmt numFmtId="166" formatCode="0.000"/>
  </numFmts>
  <fonts count="24" x14ac:knownFonts="1">
    <font>
      <sz val="11"/>
      <color theme="1"/>
      <name val="Calibri"/>
      <family val="2"/>
      <charset val="204"/>
      <scheme val="minor"/>
    </font>
    <font>
      <sz val="11"/>
      <color theme="1"/>
      <name val="Calibri"/>
      <family val="2"/>
      <charset val="204"/>
      <scheme val="minor"/>
    </font>
    <font>
      <sz val="14"/>
      <color theme="1"/>
      <name val="Times New Roman"/>
      <family val="1"/>
      <charset val="204"/>
    </font>
    <font>
      <vertAlign val="superscript"/>
      <sz val="14"/>
      <color theme="1"/>
      <name val="Times New Roman"/>
      <family val="1"/>
      <charset val="204"/>
    </font>
    <font>
      <b/>
      <sz val="16"/>
      <color theme="1"/>
      <name val="Times New Roman"/>
      <family val="1"/>
      <charset val="204"/>
    </font>
    <font>
      <sz val="12"/>
      <color theme="1"/>
      <name val="Times New Roman"/>
      <family val="1"/>
      <charset val="204"/>
    </font>
    <font>
      <vertAlign val="superscript"/>
      <sz val="12"/>
      <color theme="1"/>
      <name val="Times New Roman"/>
      <family val="1"/>
      <charset val="204"/>
    </font>
    <font>
      <sz val="8"/>
      <name val="Calibri"/>
      <family val="2"/>
      <charset val="204"/>
      <scheme val="minor"/>
    </font>
    <font>
      <sz val="14"/>
      <name val="Times New Roman"/>
      <family val="1"/>
      <charset val="204"/>
    </font>
    <font>
      <vertAlign val="superscript"/>
      <sz val="14"/>
      <name val="Times New Roman"/>
      <family val="1"/>
      <charset val="204"/>
    </font>
    <font>
      <sz val="14"/>
      <color theme="1"/>
      <name val="Courier New"/>
      <family val="3"/>
      <charset val="204"/>
    </font>
    <font>
      <i/>
      <sz val="14"/>
      <color theme="1"/>
      <name val="Times New Roman"/>
      <family val="1"/>
      <charset val="204"/>
    </font>
    <font>
      <sz val="14"/>
      <color rgb="FFC00000"/>
      <name val="Times New Roman"/>
      <family val="1"/>
      <charset val="204"/>
    </font>
    <font>
      <sz val="14"/>
      <color rgb="FFFF0000"/>
      <name val="Times New Roman"/>
      <family val="1"/>
      <charset val="204"/>
    </font>
    <font>
      <i/>
      <vertAlign val="superscript"/>
      <sz val="14"/>
      <color theme="1"/>
      <name val="Times New Roman"/>
      <family val="1"/>
      <charset val="204"/>
    </font>
    <font>
      <b/>
      <sz val="14"/>
      <color rgb="FFC00000"/>
      <name val="Times New Roman"/>
      <family val="1"/>
      <charset val="204"/>
    </font>
    <font>
      <i/>
      <sz val="14"/>
      <color rgb="FFC00000"/>
      <name val="Times New Roman"/>
      <family val="1"/>
      <charset val="204"/>
    </font>
    <font>
      <sz val="16"/>
      <color theme="1"/>
      <name val="Times New Roman"/>
      <family val="1"/>
      <charset val="204"/>
    </font>
    <font>
      <vertAlign val="superscript"/>
      <sz val="16"/>
      <color theme="1"/>
      <name val="Times New Roman"/>
      <family val="1"/>
      <charset val="204"/>
    </font>
    <font>
      <sz val="11"/>
      <color theme="1"/>
      <name val="Times New Roman"/>
      <family val="1"/>
      <charset val="204"/>
    </font>
    <font>
      <u/>
      <sz val="11"/>
      <color theme="10"/>
      <name val="Calibri"/>
      <family val="2"/>
      <charset val="204"/>
      <scheme val="minor"/>
    </font>
    <font>
      <sz val="10"/>
      <color theme="1"/>
      <name val="Times New Roman"/>
      <family val="1"/>
      <charset val="204"/>
    </font>
    <font>
      <sz val="9"/>
      <color indexed="81"/>
      <name val="Tahoma"/>
      <family val="2"/>
      <charset val="204"/>
    </font>
    <font>
      <b/>
      <sz val="9"/>
      <color indexed="81"/>
      <name val="Tahoma"/>
      <family val="2"/>
      <charset val="204"/>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FFFF00"/>
        <bgColor indexed="64"/>
      </patternFill>
    </fill>
  </fills>
  <borders count="31">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20" fillId="0" borderId="0" applyNumberFormat="0" applyFill="0" applyBorder="0" applyAlignment="0" applyProtection="0"/>
  </cellStyleXfs>
  <cellXfs count="264">
    <xf numFmtId="0" fontId="0" fillId="0" borderId="0" xfId="0"/>
    <xf numFmtId="0" fontId="0" fillId="0" borderId="0" xfId="0"/>
    <xf numFmtId="0" fontId="2" fillId="0" borderId="0" xfId="0" applyFont="1"/>
    <xf numFmtId="0" fontId="2" fillId="0" borderId="0" xfId="0" applyFont="1" applyBorder="1"/>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2" fillId="0" borderId="4" xfId="0" applyFont="1" applyBorder="1"/>
    <xf numFmtId="0" fontId="2" fillId="0" borderId="4" xfId="0" applyFont="1" applyBorder="1" applyAlignment="1">
      <alignment wrapText="1"/>
    </xf>
    <xf numFmtId="0" fontId="2" fillId="0" borderId="0" xfId="0" applyFont="1" applyAlignment="1">
      <alignment wrapText="1"/>
    </xf>
    <xf numFmtId="0" fontId="2" fillId="0" borderId="6" xfId="0" applyFont="1" applyFill="1" applyBorder="1"/>
    <xf numFmtId="9" fontId="2" fillId="0" borderId="4" xfId="1" applyFont="1" applyBorder="1" applyAlignment="1">
      <alignment horizontal="center" vertical="center" wrapText="1"/>
    </xf>
    <xf numFmtId="0" fontId="2" fillId="2" borderId="4" xfId="0" applyFont="1" applyFill="1" applyBorder="1" applyAlignment="1">
      <alignment wrapText="1"/>
    </xf>
    <xf numFmtId="0" fontId="2" fillId="0" borderId="0" xfId="0" applyFont="1" applyAlignment="1">
      <alignment horizontal="left" wrapText="1"/>
    </xf>
    <xf numFmtId="0" fontId="2" fillId="3" borderId="4" xfId="0" applyFont="1" applyFill="1" applyBorder="1"/>
    <xf numFmtId="0" fontId="5" fillId="0" borderId="4" xfId="0" applyFont="1" applyBorder="1" applyAlignment="1">
      <alignment horizontal="center" vertical="center" wrapText="1"/>
    </xf>
    <xf numFmtId="0" fontId="2" fillId="3" borderId="4" xfId="0" applyFont="1" applyFill="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vertical="center" wrapText="1"/>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xf numFmtId="0" fontId="2" fillId="3" borderId="4" xfId="0" applyFont="1" applyFill="1" applyBorder="1" applyAlignment="1">
      <alignment horizontal="left" vertical="center" wrapText="1"/>
    </xf>
    <xf numFmtId="49" fontId="2" fillId="0" borderId="4" xfId="0" applyNumberFormat="1" applyFont="1" applyBorder="1" applyAlignment="1">
      <alignment horizontal="left" vertical="center"/>
    </xf>
    <xf numFmtId="49" fontId="2" fillId="0" borderId="4" xfId="0" applyNumberFormat="1" applyFont="1" applyBorder="1" applyAlignment="1">
      <alignment horizontal="left" vertical="center" wrapText="1"/>
    </xf>
    <xf numFmtId="49" fontId="2" fillId="0" borderId="4"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4" xfId="0" applyFont="1" applyFill="1" applyBorder="1" applyAlignment="1">
      <alignment horizontal="left" vertical="center" wrapText="1"/>
    </xf>
    <xf numFmtId="49" fontId="2" fillId="0" borderId="4" xfId="0" applyNumberFormat="1" applyFont="1" applyFill="1" applyBorder="1" applyAlignment="1">
      <alignment horizontal="center" vertical="center"/>
    </xf>
    <xf numFmtId="0" fontId="2" fillId="2" borderId="4" xfId="0" applyFont="1" applyFill="1" applyBorder="1" applyAlignment="1">
      <alignment horizontal="left" vertical="center" wrapText="1"/>
    </xf>
    <xf numFmtId="0" fontId="2" fillId="2" borderId="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7" xfId="0" applyFont="1" applyBorder="1" applyAlignment="1">
      <alignment vertical="center" wrapText="1"/>
    </xf>
    <xf numFmtId="0" fontId="12" fillId="0" borderId="0" xfId="0" applyFont="1" applyFill="1" applyBorder="1" applyAlignment="1">
      <alignment horizontal="left" vertical="center"/>
    </xf>
    <xf numFmtId="0" fontId="12" fillId="0" borderId="0" xfId="0" applyFont="1" applyFill="1" applyBorder="1"/>
    <xf numFmtId="0" fontId="2" fillId="0" borderId="7" xfId="0" applyFont="1" applyBorder="1" applyAlignment="1"/>
    <xf numFmtId="0" fontId="2" fillId="3" borderId="4" xfId="0" applyFont="1" applyFill="1" applyBorder="1" applyAlignment="1">
      <alignment horizontal="center" vertical="center" wrapText="1"/>
    </xf>
    <xf numFmtId="0" fontId="2" fillId="0" borderId="4" xfId="0" applyFont="1" applyBorder="1" applyAlignment="1">
      <alignment horizontal="center"/>
    </xf>
    <xf numFmtId="0" fontId="2" fillId="0" borderId="0" xfId="0" applyFont="1" applyBorder="1" applyAlignment="1">
      <alignment horizontal="left" vertical="center" wrapText="1"/>
    </xf>
    <xf numFmtId="0" fontId="2" fillId="0" borderId="0" xfId="0" applyFont="1" applyAlignment="1">
      <alignment horizontal="left" vertical="center"/>
    </xf>
    <xf numFmtId="0" fontId="2" fillId="0" borderId="4" xfId="0" applyFont="1" applyBorder="1" applyAlignment="1">
      <alignment horizontal="left" vertical="center" wrapText="1"/>
    </xf>
    <xf numFmtId="49" fontId="2" fillId="0" borderId="4" xfId="0" applyNumberFormat="1" applyFont="1" applyBorder="1" applyAlignment="1">
      <alignment horizontal="center" vertical="center"/>
    </xf>
    <xf numFmtId="0" fontId="2" fillId="2" borderId="4"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left" vertical="center"/>
    </xf>
    <xf numFmtId="0" fontId="2" fillId="0" borderId="4" xfId="0" applyFont="1" applyBorder="1" applyAlignment="1">
      <alignment vertical="center" wrapText="1"/>
    </xf>
    <xf numFmtId="49" fontId="2" fillId="0" borderId="4" xfId="0" applyNumberFormat="1" applyFont="1" applyBorder="1" applyAlignment="1">
      <alignment vertical="center"/>
    </xf>
    <xf numFmtId="0" fontId="4" fillId="2" borderId="2" xfId="0" applyFont="1" applyFill="1" applyBorder="1" applyAlignment="1"/>
    <xf numFmtId="0" fontId="2" fillId="2" borderId="1" xfId="0" applyFont="1" applyFill="1" applyBorder="1" applyAlignment="1"/>
    <xf numFmtId="0" fontId="2" fillId="0" borderId="0" xfId="0" applyFont="1" applyBorder="1" applyAlignment="1">
      <alignment wrapText="1"/>
    </xf>
    <xf numFmtId="0" fontId="2" fillId="0" borderId="0" xfId="0" applyFont="1" applyAlignment="1"/>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2" borderId="16" xfId="0" applyFont="1" applyFill="1" applyBorder="1" applyAlignment="1">
      <alignment horizontal="left" vertical="center" wrapText="1"/>
    </xf>
    <xf numFmtId="0" fontId="2" fillId="0" borderId="2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3" borderId="21"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49" fontId="2" fillId="0" borderId="0" xfId="0" applyNumberFormat="1" applyFont="1" applyBorder="1"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26" xfId="0" applyFont="1" applyBorder="1" applyAlignment="1"/>
    <xf numFmtId="0" fontId="2" fillId="0" borderId="0" xfId="0" applyFont="1" applyFill="1" applyBorder="1" applyAlignment="1">
      <alignment vertical="center"/>
    </xf>
    <xf numFmtId="0" fontId="2" fillId="0" borderId="6" xfId="0" applyFont="1" applyFill="1" applyBorder="1" applyAlignment="1"/>
    <xf numFmtId="0" fontId="8" fillId="0" borderId="6" xfId="0" applyFont="1" applyFill="1" applyBorder="1" applyAlignment="1"/>
    <xf numFmtId="0" fontId="2" fillId="0" borderId="0" xfId="0" applyFont="1" applyAlignment="1">
      <alignment vertical="top"/>
    </xf>
    <xf numFmtId="0" fontId="2"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2" fillId="0" borderId="0" xfId="0" applyFont="1" applyFill="1" applyBorder="1"/>
    <xf numFmtId="0" fontId="2" fillId="0" borderId="0" xfId="0" applyFont="1" applyFill="1" applyBorder="1" applyAlignment="1">
      <alignment horizontal="center" vertical="center"/>
    </xf>
    <xf numFmtId="0" fontId="0" fillId="0" borderId="10" xfId="0" applyBorder="1"/>
    <xf numFmtId="0" fontId="0" fillId="0" borderId="23" xfId="0" applyBorder="1"/>
    <xf numFmtId="0" fontId="0" fillId="0" borderId="0" xfId="0" applyAlignment="1">
      <alignment vertical="center"/>
    </xf>
    <xf numFmtId="0" fontId="2" fillId="0" borderId="4"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2" fillId="0" borderId="4" xfId="0" quotePrefix="1" applyFont="1" applyFill="1" applyBorder="1" applyAlignment="1" applyProtection="1">
      <alignment horizontal="center" vertical="center" wrapText="1"/>
    </xf>
    <xf numFmtId="0" fontId="0" fillId="0" borderId="0" xfId="0" applyAlignment="1">
      <alignment horizontal="center" vertical="center"/>
    </xf>
    <xf numFmtId="0" fontId="2" fillId="0" borderId="0" xfId="0" applyFont="1" applyBorder="1" applyAlignment="1" applyProtection="1">
      <alignment vertical="center"/>
    </xf>
    <xf numFmtId="0" fontId="2" fillId="0" borderId="0" xfId="0" applyFont="1" applyBorder="1" applyAlignment="1" applyProtection="1">
      <alignment vertical="center" wrapText="1"/>
    </xf>
    <xf numFmtId="0" fontId="8" fillId="0" borderId="0" xfId="0" applyFont="1" applyFill="1" applyBorder="1" applyAlignment="1" applyProtection="1">
      <alignment vertical="center" wrapText="1"/>
    </xf>
    <xf numFmtId="0" fontId="2" fillId="3" borderId="4" xfId="0" quotePrefix="1" applyFont="1" applyFill="1" applyBorder="1" applyAlignment="1">
      <alignment horizontal="center" vertical="center"/>
    </xf>
    <xf numFmtId="0" fontId="2" fillId="0" borderId="4" xfId="0" applyFont="1" applyBorder="1" applyAlignment="1">
      <alignment horizontal="right" vertical="center"/>
    </xf>
    <xf numFmtId="49" fontId="2" fillId="0" borderId="0" xfId="0" applyNumberFormat="1" applyFont="1" applyBorder="1" applyAlignment="1">
      <alignment vertical="center" wrapText="1"/>
    </xf>
    <xf numFmtId="0" fontId="11" fillId="2" borderId="4" xfId="0" applyFont="1" applyFill="1" applyBorder="1" applyAlignment="1">
      <alignment vertical="center" wrapText="1"/>
    </xf>
    <xf numFmtId="0" fontId="2" fillId="0" borderId="0" xfId="0" applyFont="1" applyAlignment="1">
      <alignment horizontal="left" vertical="center" wrapText="1"/>
    </xf>
    <xf numFmtId="49" fontId="2" fillId="0" borderId="0" xfId="0" applyNumberFormat="1" applyFont="1" applyBorder="1" applyAlignment="1">
      <alignment horizontal="left" vertical="center" wrapText="1"/>
    </xf>
    <xf numFmtId="0" fontId="2" fillId="2" borderId="4" xfId="0" applyFont="1" applyFill="1" applyBorder="1" applyAlignment="1">
      <alignment horizontal="right" vertical="center" wrapText="1"/>
    </xf>
    <xf numFmtId="0" fontId="2" fillId="3" borderId="4" xfId="0" applyFont="1" applyFill="1" applyBorder="1" applyAlignment="1">
      <alignment horizontal="right" vertical="center"/>
    </xf>
    <xf numFmtId="0" fontId="2" fillId="3" borderId="16"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18" xfId="0" applyFont="1" applyFill="1" applyBorder="1" applyAlignment="1">
      <alignment horizontal="right" vertical="center" wrapText="1"/>
    </xf>
    <xf numFmtId="0" fontId="2" fillId="2" borderId="7" xfId="0" applyFont="1" applyFill="1" applyBorder="1" applyAlignment="1">
      <alignment horizontal="center" vertical="center" wrapText="1"/>
    </xf>
    <xf numFmtId="0" fontId="2" fillId="3" borderId="5" xfId="0" applyFont="1" applyFill="1" applyBorder="1" applyAlignment="1">
      <alignment horizontal="right" vertical="center" wrapText="1"/>
    </xf>
    <xf numFmtId="0" fontId="2" fillId="3" borderId="4" xfId="0" applyFont="1" applyFill="1" applyBorder="1" applyAlignment="1">
      <alignment horizontal="right" vertical="center" wrapText="1"/>
    </xf>
    <xf numFmtId="0" fontId="2" fillId="3" borderId="16" xfId="0" applyFont="1" applyFill="1" applyBorder="1" applyAlignment="1">
      <alignment horizontal="right" vertical="center" wrapText="1"/>
    </xf>
    <xf numFmtId="0" fontId="2" fillId="0" borderId="0" xfId="0" applyFont="1" applyBorder="1" applyAlignment="1">
      <alignment horizontal="right" vertical="center" wrapText="1"/>
    </xf>
    <xf numFmtId="0" fontId="2" fillId="2" borderId="8" xfId="0" applyFont="1" applyFill="1" applyBorder="1" applyAlignment="1">
      <alignment horizontal="right" vertical="center" wrapText="1"/>
    </xf>
    <xf numFmtId="49" fontId="2" fillId="0" borderId="0" xfId="0" applyNumberFormat="1" applyFont="1" applyBorder="1" applyAlignment="1">
      <alignment horizontal="righ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2" fillId="0" borderId="0" xfId="0" applyFont="1" applyBorder="1" applyAlignment="1">
      <alignment horizontal="right" vertical="center"/>
    </xf>
    <xf numFmtId="49" fontId="2" fillId="0" borderId="8" xfId="0" applyNumberFormat="1" applyFont="1" applyBorder="1" applyAlignment="1">
      <alignment horizontal="center" vertical="center"/>
    </xf>
    <xf numFmtId="0" fontId="11" fillId="3" borderId="4" xfId="0" applyFont="1" applyFill="1" applyBorder="1" applyAlignment="1">
      <alignment vertical="center" wrapText="1"/>
    </xf>
    <xf numFmtId="0" fontId="5" fillId="0" borderId="0" xfId="0" applyFont="1" applyAlignment="1">
      <alignment vertical="top"/>
    </xf>
    <xf numFmtId="0" fontId="2" fillId="0" borderId="1" xfId="0" applyFont="1" applyBorder="1" applyAlignment="1"/>
    <xf numFmtId="0" fontId="8" fillId="0" borderId="11" xfId="0" applyFont="1" applyFill="1" applyBorder="1" applyAlignment="1"/>
    <xf numFmtId="0" fontId="8" fillId="0" borderId="0" xfId="0" applyFont="1" applyFill="1" applyBorder="1" applyAlignment="1"/>
    <xf numFmtId="0" fontId="2" fillId="0" borderId="3" xfId="0" applyFont="1" applyBorder="1" applyAlignment="1">
      <alignment vertical="center"/>
    </xf>
    <xf numFmtId="0" fontId="4" fillId="0" borderId="0" xfId="0" applyFont="1" applyAlignment="1"/>
    <xf numFmtId="0" fontId="2" fillId="4" borderId="4" xfId="0" applyFont="1" applyFill="1" applyBorder="1" applyAlignment="1">
      <alignment horizontal="center" vertical="center" wrapText="1"/>
    </xf>
    <xf numFmtId="0" fontId="0" fillId="4" borderId="23" xfId="0" applyFill="1" applyBorder="1"/>
    <xf numFmtId="0" fontId="2" fillId="4" borderId="2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4"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1" fillId="2" borderId="4" xfId="0" applyFont="1" applyFill="1" applyBorder="1" applyAlignment="1">
      <alignment horizontal="right" vertical="center" wrapText="1"/>
    </xf>
    <xf numFmtId="0" fontId="2" fillId="0" borderId="4" xfId="0" applyFont="1" applyBorder="1" applyAlignment="1">
      <alignment vertical="center"/>
    </xf>
    <xf numFmtId="0" fontId="15" fillId="4" borderId="0" xfId="0" applyFont="1" applyFill="1" applyBorder="1" applyAlignment="1">
      <alignment horizontal="left" vertical="center" wrapText="1"/>
    </xf>
    <xf numFmtId="0" fontId="2" fillId="0" borderId="0" xfId="0" applyFont="1" applyAlignment="1">
      <alignment horizontal="left"/>
    </xf>
    <xf numFmtId="0" fontId="0" fillId="4" borderId="24" xfId="0" applyFill="1" applyBorder="1"/>
    <xf numFmtId="9" fontId="2" fillId="2" borderId="4" xfId="1" applyFont="1" applyFill="1" applyBorder="1" applyAlignment="1">
      <alignment horizontal="right" vertical="center" wrapText="1"/>
    </xf>
    <xf numFmtId="0" fontId="0" fillId="0" borderId="24" xfId="0" applyBorder="1"/>
    <xf numFmtId="164" fontId="2" fillId="3" borderId="18" xfId="0" applyNumberFormat="1" applyFont="1" applyFill="1" applyBorder="1" applyAlignment="1">
      <alignment horizontal="right" vertical="center" wrapText="1"/>
    </xf>
    <xf numFmtId="165" fontId="2" fillId="3" borderId="23" xfId="0" applyNumberFormat="1" applyFont="1" applyFill="1" applyBorder="1" applyAlignment="1">
      <alignment horizontal="right" vertical="center" wrapText="1"/>
    </xf>
    <xf numFmtId="165" fontId="2" fillId="2" borderId="4" xfId="0" applyNumberFormat="1" applyFont="1" applyFill="1" applyBorder="1" applyAlignment="1">
      <alignment horizontal="right" vertical="center" wrapText="1"/>
    </xf>
    <xf numFmtId="165" fontId="2" fillId="2" borderId="16" xfId="0" applyNumberFormat="1" applyFont="1" applyFill="1" applyBorder="1" applyAlignment="1">
      <alignment horizontal="right" vertical="center" wrapText="1"/>
    </xf>
    <xf numFmtId="165" fontId="2" fillId="3" borderId="24" xfId="0" applyNumberFormat="1" applyFont="1" applyFill="1" applyBorder="1" applyAlignment="1">
      <alignment horizontal="right" vertical="center" wrapText="1"/>
    </xf>
    <xf numFmtId="165" fontId="2" fillId="3" borderId="25" xfId="0" applyNumberFormat="1" applyFont="1" applyFill="1" applyBorder="1" applyAlignment="1">
      <alignment horizontal="right" vertical="center" wrapText="1"/>
    </xf>
    <xf numFmtId="165" fontId="2" fillId="3" borderId="18" xfId="0" applyNumberFormat="1" applyFont="1" applyFill="1" applyBorder="1" applyAlignment="1">
      <alignment horizontal="right" vertical="center" wrapText="1"/>
    </xf>
    <xf numFmtId="165" fontId="2" fillId="3" borderId="19" xfId="0" applyNumberFormat="1" applyFont="1" applyFill="1" applyBorder="1" applyAlignment="1">
      <alignment horizontal="right" vertical="center" wrapText="1"/>
    </xf>
    <xf numFmtId="165" fontId="2" fillId="3" borderId="17" xfId="0" applyNumberFormat="1" applyFont="1" applyFill="1" applyBorder="1" applyAlignment="1">
      <alignment horizontal="right" vertical="center" wrapText="1"/>
    </xf>
    <xf numFmtId="0" fontId="2" fillId="2" borderId="4" xfId="0" applyFont="1" applyFill="1" applyBorder="1" applyAlignment="1">
      <alignment horizontal="left" wrapText="1"/>
    </xf>
    <xf numFmtId="0" fontId="0" fillId="0" borderId="9" xfId="0" applyBorder="1"/>
    <xf numFmtId="0" fontId="2" fillId="2" borderId="8"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right" vertical="center" wrapText="1"/>
    </xf>
    <xf numFmtId="0" fontId="4" fillId="0" borderId="0" xfId="0" applyFont="1" applyFill="1" applyBorder="1" applyAlignment="1"/>
    <xf numFmtId="0" fontId="2" fillId="0" borderId="0" xfId="0" applyFont="1" applyFill="1" applyBorder="1" applyAlignment="1">
      <alignment wrapText="1"/>
    </xf>
    <xf numFmtId="0" fontId="2" fillId="0" borderId="1" xfId="0" applyFont="1" applyFill="1" applyBorder="1" applyAlignment="1">
      <alignment wrapText="1"/>
    </xf>
    <xf numFmtId="165" fontId="2" fillId="3" borderId="4" xfId="0" applyNumberFormat="1" applyFont="1" applyFill="1" applyBorder="1" applyAlignment="1">
      <alignment horizontal="center" vertical="center"/>
    </xf>
    <xf numFmtId="0" fontId="13" fillId="0" borderId="0" xfId="0" applyFont="1" applyBorder="1"/>
    <xf numFmtId="165" fontId="2" fillId="2" borderId="5" xfId="0" applyNumberFormat="1" applyFont="1" applyFill="1" applyBorder="1" applyAlignment="1">
      <alignment horizontal="right" vertical="center" wrapText="1"/>
    </xf>
    <xf numFmtId="165" fontId="2" fillId="2" borderId="15" xfId="0" applyNumberFormat="1" applyFont="1" applyFill="1" applyBorder="1" applyAlignment="1">
      <alignment horizontal="right" vertical="center" wrapText="1"/>
    </xf>
    <xf numFmtId="164" fontId="2" fillId="3" borderId="4" xfId="0" applyNumberFormat="1" applyFont="1" applyFill="1" applyBorder="1" applyAlignment="1">
      <alignment horizontal="right" vertical="center" wrapText="1"/>
    </xf>
    <xf numFmtId="165" fontId="2" fillId="3" borderId="4" xfId="0" applyNumberFormat="1" applyFont="1" applyFill="1" applyBorder="1" applyAlignment="1">
      <alignment horizontal="right" vertical="center" wrapText="1"/>
    </xf>
    <xf numFmtId="0" fontId="4" fillId="0" borderId="2" xfId="0" applyFont="1" applyFill="1" applyBorder="1" applyAlignment="1"/>
    <xf numFmtId="0" fontId="0" fillId="0" borderId="16" xfId="0" applyFont="1" applyBorder="1"/>
    <xf numFmtId="0" fontId="0" fillId="0" borderId="19" xfId="0" applyFont="1" applyBorder="1"/>
    <xf numFmtId="0" fontId="0" fillId="0" borderId="15" xfId="0" applyFont="1" applyBorder="1"/>
    <xf numFmtId="0" fontId="0" fillId="0" borderId="4" xfId="0" applyFont="1" applyBorder="1"/>
    <xf numFmtId="0" fontId="0" fillId="0" borderId="17" xfId="0" applyFont="1" applyBorder="1"/>
    <xf numFmtId="0" fontId="0" fillId="0" borderId="18" xfId="0" applyFont="1" applyBorder="1"/>
    <xf numFmtId="0" fontId="2" fillId="0" borderId="0" xfId="0" applyFont="1" applyFill="1"/>
    <xf numFmtId="0" fontId="0" fillId="0" borderId="0" xfId="0" applyFont="1" applyBorder="1" applyAlignment="1">
      <alignment horizontal="center" vertical="center"/>
    </xf>
    <xf numFmtId="0" fontId="0" fillId="0" borderId="0" xfId="0" applyFont="1" applyBorder="1"/>
    <xf numFmtId="0" fontId="0" fillId="0" borderId="27" xfId="0" applyFont="1" applyBorder="1"/>
    <xf numFmtId="0" fontId="0" fillId="0" borderId="9" xfId="0" applyFont="1" applyBorder="1"/>
    <xf numFmtId="0" fontId="0" fillId="0" borderId="28" xfId="0" applyFont="1" applyBorder="1"/>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xf>
    <xf numFmtId="0" fontId="13" fillId="0" borderId="0" xfId="0" applyFont="1" applyAlignment="1">
      <alignment vertical="center"/>
    </xf>
    <xf numFmtId="0" fontId="2" fillId="5" borderId="0" xfId="0" applyFont="1" applyFill="1" applyBorder="1" applyAlignment="1"/>
    <xf numFmtId="0" fontId="2" fillId="5" borderId="0" xfId="0" applyFont="1" applyFill="1" applyAlignment="1">
      <alignment wrapText="1"/>
    </xf>
    <xf numFmtId="0" fontId="16" fillId="0" borderId="0" xfId="0" applyFont="1" applyFill="1" applyBorder="1" applyAlignment="1">
      <alignment horizontal="center" wrapText="1"/>
    </xf>
    <xf numFmtId="0" fontId="16" fillId="0" borderId="0" xfId="0" applyFont="1" applyFill="1" applyBorder="1" applyAlignment="1">
      <alignment horizontal="center"/>
    </xf>
    <xf numFmtId="0" fontId="12" fillId="2" borderId="0" xfId="0" applyFont="1" applyFill="1"/>
    <xf numFmtId="0" fontId="12" fillId="2" borderId="1" xfId="0" applyFont="1" applyFill="1" applyBorder="1"/>
    <xf numFmtId="0" fontId="12" fillId="0" borderId="0" xfId="0" applyFont="1"/>
    <xf numFmtId="0" fontId="16" fillId="0" borderId="0" xfId="0" applyFont="1" applyAlignment="1">
      <alignment horizontal="center"/>
    </xf>
    <xf numFmtId="0" fontId="2" fillId="6" borderId="4" xfId="0" applyFont="1" applyFill="1" applyBorder="1" applyAlignment="1">
      <alignment horizontal="center" vertical="center" wrapText="1"/>
    </xf>
    <xf numFmtId="0" fontId="15" fillId="0" borderId="0" xfId="0" applyFont="1"/>
    <xf numFmtId="0" fontId="2" fillId="2" borderId="0" xfId="0" applyFont="1" applyFill="1" applyBorder="1" applyAlignment="1">
      <alignment wrapText="1"/>
    </xf>
    <xf numFmtId="0" fontId="2" fillId="2" borderId="0" xfId="0" applyFont="1" applyFill="1" applyBorder="1"/>
    <xf numFmtId="166" fontId="2" fillId="3" borderId="4" xfId="0" applyNumberFormat="1" applyFont="1" applyFill="1" applyBorder="1" applyAlignment="1">
      <alignment horizontal="center" vertical="center" wrapText="1"/>
    </xf>
    <xf numFmtId="166" fontId="2" fillId="0" borderId="0" xfId="0" applyNumberFormat="1" applyFont="1"/>
    <xf numFmtId="1" fontId="2" fillId="4"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2" fillId="0" borderId="0" xfId="0" applyFont="1" applyFill="1" applyAlignment="1">
      <alignment vertical="center"/>
    </xf>
    <xf numFmtId="0" fontId="17" fillId="0" borderId="8" xfId="0" applyFont="1" applyBorder="1" applyAlignment="1">
      <alignment horizontal="center" vertical="center" wrapText="1"/>
    </xf>
    <xf numFmtId="0" fontId="17" fillId="0" borderId="8" xfId="0" applyFont="1" applyFill="1" applyBorder="1" applyAlignment="1">
      <alignment horizontal="center" vertical="center" wrapText="1"/>
    </xf>
    <xf numFmtId="0" fontId="17" fillId="0" borderId="4" xfId="0" applyFont="1" applyBorder="1" applyAlignment="1">
      <alignment horizontal="center" vertical="center" wrapText="1"/>
    </xf>
    <xf numFmtId="0" fontId="2" fillId="6" borderId="8" xfId="0" applyFont="1" applyFill="1" applyBorder="1" applyAlignment="1">
      <alignment horizontal="center" vertical="center" wrapText="1"/>
    </xf>
    <xf numFmtId="0" fontId="2" fillId="2" borderId="4" xfId="0" applyFont="1" applyFill="1" applyBorder="1" applyAlignment="1">
      <alignment vertical="center" wrapText="1"/>
    </xf>
    <xf numFmtId="0" fontId="2" fillId="6" borderId="4" xfId="0" applyFont="1" applyFill="1" applyBorder="1" applyAlignment="1">
      <alignment horizontal="center" vertical="center"/>
    </xf>
    <xf numFmtId="0" fontId="2" fillId="6" borderId="4" xfId="0" applyFont="1" applyFill="1" applyBorder="1" applyAlignment="1">
      <alignment horizontal="center"/>
    </xf>
    <xf numFmtId="0" fontId="5" fillId="6" borderId="4" xfId="0" applyFont="1" applyFill="1" applyBorder="1" applyAlignment="1">
      <alignment horizontal="center" vertical="center" wrapText="1"/>
    </xf>
    <xf numFmtId="49" fontId="5" fillId="6" borderId="4" xfId="0" applyNumberFormat="1" applyFont="1" applyFill="1" applyBorder="1" applyAlignment="1">
      <alignment horizontal="center" vertical="center" wrapText="1"/>
    </xf>
    <xf numFmtId="49" fontId="20" fillId="2" borderId="4" xfId="3" applyNumberFormat="1" applyFill="1" applyBorder="1" applyAlignment="1">
      <alignment horizontal="center" vertical="center" wrapText="1"/>
    </xf>
    <xf numFmtId="9" fontId="2" fillId="2" borderId="4" xfId="0" applyNumberFormat="1" applyFont="1" applyFill="1" applyBorder="1" applyAlignment="1">
      <alignment horizontal="center" vertical="center" wrapText="1"/>
    </xf>
    <xf numFmtId="2" fontId="2" fillId="2" borderId="4" xfId="0" applyNumberFormat="1" applyFont="1" applyFill="1" applyBorder="1" applyAlignment="1">
      <alignment horizontal="right" vertical="center" wrapText="1"/>
    </xf>
    <xf numFmtId="1" fontId="2" fillId="3" borderId="4" xfId="0" applyNumberFormat="1" applyFont="1" applyFill="1" applyBorder="1" applyAlignment="1">
      <alignment horizontal="center" vertical="center" wrapText="1"/>
    </xf>
    <xf numFmtId="1" fontId="2" fillId="2" borderId="4" xfId="0" applyNumberFormat="1" applyFont="1" applyFill="1" applyBorder="1" applyAlignment="1">
      <alignment horizontal="center" vertical="center" wrapText="1"/>
    </xf>
    <xf numFmtId="0" fontId="21" fillId="2" borderId="4" xfId="0" applyFont="1" applyFill="1" applyBorder="1" applyAlignment="1">
      <alignment horizontal="left" vertical="center" wrapText="1"/>
    </xf>
    <xf numFmtId="0" fontId="19" fillId="2" borderId="4" xfId="0" applyFont="1" applyFill="1" applyBorder="1" applyAlignment="1">
      <alignment horizontal="left" vertical="center" wrapText="1"/>
    </xf>
    <xf numFmtId="9" fontId="13" fillId="6" borderId="4" xfId="1" applyFont="1" applyFill="1" applyBorder="1" applyAlignment="1">
      <alignment horizontal="right" vertical="center" wrapText="1"/>
    </xf>
    <xf numFmtId="0" fontId="2" fillId="0" borderId="4" xfId="0" applyFont="1" applyFill="1" applyBorder="1" applyAlignment="1">
      <alignment vertical="center" wrapText="1"/>
    </xf>
    <xf numFmtId="0" fontId="8" fillId="0" borderId="4" xfId="0" applyFont="1" applyFill="1" applyBorder="1" applyAlignment="1">
      <alignment vertical="center" wrapText="1"/>
    </xf>
    <xf numFmtId="0" fontId="20" fillId="0" borderId="4" xfId="3" applyBorder="1" applyAlignment="1">
      <alignment horizontal="center"/>
    </xf>
    <xf numFmtId="0" fontId="2" fillId="6" borderId="4" xfId="0" applyFont="1" applyFill="1" applyBorder="1" applyAlignment="1">
      <alignment horizontal="left" vertical="center" wrapText="1"/>
    </xf>
    <xf numFmtId="0" fontId="2" fillId="6" borderId="4" xfId="0" applyFont="1" applyFill="1" applyBorder="1" applyAlignment="1">
      <alignment horizontal="right" vertical="center" wrapText="1"/>
    </xf>
    <xf numFmtId="9" fontId="3" fillId="2" borderId="4" xfId="0" applyNumberFormat="1" applyFont="1" applyFill="1" applyBorder="1" applyAlignment="1">
      <alignment horizontal="right" vertical="center" wrapText="1"/>
    </xf>
    <xf numFmtId="0" fontId="2" fillId="2" borderId="8"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top" wrapText="1"/>
    </xf>
    <xf numFmtId="0" fontId="8" fillId="2" borderId="8"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8" fillId="2" borderId="4" xfId="0" applyFont="1" applyFill="1" applyBorder="1" applyAlignment="1">
      <alignment horizontal="right" vertical="center" wrapText="1"/>
    </xf>
    <xf numFmtId="0" fontId="8" fillId="0"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9" fontId="8" fillId="2" borderId="4" xfId="1" applyFont="1" applyFill="1" applyBorder="1" applyAlignment="1">
      <alignment horizontal="right" vertical="center" wrapText="1"/>
    </xf>
    <xf numFmtId="0" fontId="8" fillId="2" borderId="4" xfId="0" applyFont="1" applyFill="1" applyBorder="1" applyAlignment="1">
      <alignment horizontal="left" vertical="center" wrapText="1"/>
    </xf>
    <xf numFmtId="9" fontId="2" fillId="2" borderId="4" xfId="0" applyNumberFormat="1" applyFont="1" applyFill="1" applyBorder="1" applyAlignment="1">
      <alignment horizontal="right" vertical="center" wrapText="1"/>
    </xf>
    <xf numFmtId="0" fontId="2" fillId="2" borderId="4" xfId="0" applyFont="1" applyFill="1" applyBorder="1" applyAlignment="1">
      <alignment horizontal="left" vertical="top" wrapText="1"/>
    </xf>
    <xf numFmtId="0" fontId="2" fillId="2" borderId="0" xfId="0" applyFont="1" applyFill="1" applyAlignment="1">
      <alignment wrapText="1"/>
    </xf>
    <xf numFmtId="49" fontId="2" fillId="6" borderId="4" xfId="0" applyNumberFormat="1" applyFont="1" applyFill="1" applyBorder="1" applyAlignment="1">
      <alignment horizontal="center" vertical="center" wrapText="1"/>
    </xf>
    <xf numFmtId="164" fontId="2" fillId="6" borderId="4" xfId="0" applyNumberFormat="1" applyFont="1" applyFill="1" applyBorder="1" applyAlignment="1">
      <alignment horizontal="center" vertical="center" wrapText="1"/>
    </xf>
    <xf numFmtId="0" fontId="2" fillId="6" borderId="0" xfId="0" applyFont="1" applyFill="1"/>
    <xf numFmtId="0" fontId="2" fillId="6" borderId="0" xfId="0" applyFont="1" applyFill="1" applyAlignment="1">
      <alignment vertical="center"/>
    </xf>
    <xf numFmtId="0" fontId="5" fillId="2" borderId="4" xfId="0" applyFont="1" applyFill="1" applyBorder="1" applyAlignment="1">
      <alignment horizontal="left" vertical="center" wrapText="1"/>
    </xf>
    <xf numFmtId="0" fontId="8" fillId="2" borderId="4" xfId="0" applyFont="1" applyFill="1" applyBorder="1" applyAlignment="1">
      <alignment vertical="center" wrapText="1"/>
    </xf>
    <xf numFmtId="0" fontId="2" fillId="0" borderId="3" xfId="0" applyFont="1" applyBorder="1" applyAlignment="1">
      <alignment horizontal="center" wrapText="1"/>
    </xf>
    <xf numFmtId="0" fontId="5" fillId="0" borderId="3" xfId="0" applyFont="1" applyBorder="1" applyAlignment="1">
      <alignment horizontal="left" vertical="top" wrapText="1"/>
    </xf>
    <xf numFmtId="0" fontId="5" fillId="0" borderId="0" xfId="0" applyFont="1" applyAlignment="1">
      <alignment horizontal="left" vertical="top" wrapText="1"/>
    </xf>
    <xf numFmtId="0" fontId="2" fillId="0" borderId="0" xfId="0" applyFont="1" applyAlignment="1">
      <alignment horizontal="left" vertical="top" wrapText="1"/>
    </xf>
    <xf numFmtId="0" fontId="2" fillId="0" borderId="3" xfId="0" applyFont="1" applyBorder="1" applyAlignment="1">
      <alignment horizontal="left" vertical="top"/>
    </xf>
    <xf numFmtId="0" fontId="2" fillId="0" borderId="3" xfId="0" applyFont="1" applyBorder="1" applyAlignment="1"/>
    <xf numFmtId="0" fontId="2" fillId="0" borderId="0" xfId="0" applyFont="1" applyAlignment="1"/>
    <xf numFmtId="0" fontId="2" fillId="0" borderId="3" xfId="0" applyFont="1" applyFill="1" applyBorder="1" applyAlignment="1">
      <alignment horizontal="left" wrapText="1"/>
    </xf>
    <xf numFmtId="0" fontId="2" fillId="0" borderId="0" xfId="0" applyFont="1" applyFill="1" applyAlignment="1">
      <alignment horizontal="left" wrapText="1"/>
    </xf>
    <xf numFmtId="0" fontId="2" fillId="0" borderId="0" xfId="0" applyFont="1" applyBorder="1" applyAlignment="1">
      <alignment horizontal="left" wrapText="1"/>
    </xf>
    <xf numFmtId="0" fontId="2" fillId="0" borderId="1" xfId="0" applyFont="1" applyBorder="1" applyAlignment="1">
      <alignment horizontal="left" wrapText="1"/>
    </xf>
    <xf numFmtId="0" fontId="2" fillId="0" borderId="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26" xfId="0" applyFont="1" applyBorder="1" applyAlignment="1">
      <alignment horizontal="left" vertical="center" wrapText="1"/>
    </xf>
    <xf numFmtId="0" fontId="2" fillId="0" borderId="0" xfId="0" applyFont="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2" borderId="8" xfId="0" applyFont="1" applyFill="1" applyBorder="1" applyAlignment="1">
      <alignment horizontal="right" vertical="center" wrapText="1"/>
    </xf>
    <xf numFmtId="0" fontId="0" fillId="0" borderId="9" xfId="0" applyBorder="1" applyAlignment="1">
      <alignment horizontal="right" vertical="center" wrapText="1"/>
    </xf>
    <xf numFmtId="49" fontId="2" fillId="0" borderId="0" xfId="0" applyNumberFormat="1" applyFont="1" applyBorder="1" applyAlignment="1">
      <alignment horizontal="left" vertical="center" wrapText="1"/>
    </xf>
    <xf numFmtId="49" fontId="2" fillId="0" borderId="1" xfId="0" applyNumberFormat="1" applyFont="1" applyBorder="1" applyAlignment="1">
      <alignment horizontal="left" vertical="center" wrapText="1"/>
    </xf>
  </cellXfs>
  <cellStyles count="4">
    <cellStyle name="Гиперссылка" xfId="3" builtinId="8"/>
    <cellStyle name="Обычный" xfId="0" builtinId="0"/>
    <cellStyle name="Процентный" xfId="1" builtinId="5"/>
    <cellStyle name="Финансов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5;&#1086;&#1083;&#1080;&#1085;&#1072;/Downloads/&#1060;&#1086;&#1088;&#1084;&#1072;+&#1090;&#1072;&#1073;&#1083;&#1080;&#1094;&#109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кросы"/>
      <sheetName val="Ошибки"/>
      <sheetName val="Ошибки подгрузки"/>
      <sheetName val="Списки"/>
      <sheetName val="Отраслевые направления "/>
    </sheetNames>
    <sheetDataSet>
      <sheetData sheetId="0"/>
      <sheetData sheetId="1"/>
      <sheetData sheetId="2"/>
      <sheetData sheetId="3">
        <row r="2">
          <cell r="A2" t="str">
            <v>создание</v>
          </cell>
          <cell r="B2" t="str">
            <v>образование</v>
          </cell>
          <cell r="C2">
            <v>2020</v>
          </cell>
          <cell r="D2">
            <v>2020</v>
          </cell>
          <cell r="E2">
            <v>0.5</v>
          </cell>
          <cell r="F2" t="str">
            <v>требуется</v>
          </cell>
          <cell r="G2" t="str">
            <v>не требуется</v>
          </cell>
          <cell r="H2" t="str">
            <v>Алтайский край</v>
          </cell>
          <cell r="I2" t="str">
            <v>СФО</v>
          </cell>
        </row>
        <row r="3">
          <cell r="A3" t="str">
            <v>расширение</v>
          </cell>
          <cell r="B3" t="str">
            <v>здравоохранение</v>
          </cell>
          <cell r="C3">
            <v>2021</v>
          </cell>
          <cell r="D3">
            <v>2021</v>
          </cell>
          <cell r="E3">
            <v>1</v>
          </cell>
          <cell r="F3" t="str">
            <v>не требуется</v>
          </cell>
          <cell r="G3" t="str">
            <v>требуется актуализация</v>
          </cell>
          <cell r="H3" t="str">
            <v>Амурская область</v>
          </cell>
          <cell r="I3" t="str">
            <v>ДФО</v>
          </cell>
        </row>
        <row r="4">
          <cell r="A4" t="str">
            <v>строительство</v>
          </cell>
          <cell r="B4" t="str">
            <v>культура</v>
          </cell>
          <cell r="C4">
            <v>2022</v>
          </cell>
          <cell r="D4">
            <v>2022</v>
          </cell>
          <cell r="H4" t="str">
            <v>Архангельская область</v>
          </cell>
          <cell r="I4" t="str">
            <v>СЗФО</v>
          </cell>
        </row>
        <row r="5">
          <cell r="A5" t="str">
            <v>реконструкция</v>
          </cell>
          <cell r="B5" t="str">
            <v>физкультура и спорт</v>
          </cell>
          <cell r="C5">
            <v>2023</v>
          </cell>
          <cell r="D5">
            <v>2023</v>
          </cell>
          <cell r="H5" t="str">
            <v>Астраханская область</v>
          </cell>
          <cell r="I5" t="str">
            <v>ЮФО</v>
          </cell>
        </row>
        <row r="6">
          <cell r="A6" t="str">
            <v>капремонт</v>
          </cell>
          <cell r="B6" t="str">
            <v>соц.политика</v>
          </cell>
          <cell r="C6">
            <v>2024</v>
          </cell>
          <cell r="D6">
            <v>2024</v>
          </cell>
          <cell r="H6" t="str">
            <v>Белгородская область</v>
          </cell>
          <cell r="I6" t="str">
            <v>ЦФО</v>
          </cell>
        </row>
        <row r="7">
          <cell r="A7" t="str">
            <v>приобретение</v>
          </cell>
          <cell r="B7" t="str">
            <v>коммунальная инфраструктура</v>
          </cell>
          <cell r="C7">
            <v>2025</v>
          </cell>
          <cell r="D7">
            <v>2025</v>
          </cell>
          <cell r="H7" t="str">
            <v>Брянская область</v>
          </cell>
          <cell r="I7" t="str">
            <v>ЦФО</v>
          </cell>
        </row>
        <row r="8">
          <cell r="A8" t="str">
            <v>установка</v>
          </cell>
          <cell r="B8" t="str">
            <v>транспортная инфраструктура</v>
          </cell>
          <cell r="H8" t="str">
            <v>Владимирская область</v>
          </cell>
          <cell r="I8" t="str">
            <v>ЦФО</v>
          </cell>
        </row>
        <row r="9">
          <cell r="B9" t="str">
            <v>производство</v>
          </cell>
          <cell r="H9" t="str">
            <v>Волгоградская область</v>
          </cell>
          <cell r="I9" t="str">
            <v>ЮФО</v>
          </cell>
        </row>
        <row r="10">
          <cell r="H10" t="str">
            <v>Вологодская область</v>
          </cell>
          <cell r="I10" t="str">
            <v>СЗФО</v>
          </cell>
        </row>
        <row r="11">
          <cell r="H11" t="str">
            <v>Воронежская область</v>
          </cell>
          <cell r="I11" t="str">
            <v>ЦФО</v>
          </cell>
        </row>
        <row r="12">
          <cell r="H12" t="str">
            <v>г. Москва</v>
          </cell>
          <cell r="I12" t="str">
            <v>ЦФО</v>
          </cell>
        </row>
        <row r="13">
          <cell r="H13" t="str">
            <v>г. Санкт-Петербург</v>
          </cell>
          <cell r="I13" t="str">
            <v>СЗФО</v>
          </cell>
        </row>
        <row r="14">
          <cell r="H14" t="str">
            <v>г. Севастополь</v>
          </cell>
          <cell r="I14" t="str">
            <v>ЮФО</v>
          </cell>
        </row>
        <row r="15">
          <cell r="H15" t="str">
            <v>Еврейская автономная область</v>
          </cell>
          <cell r="I15" t="str">
            <v>ДФО</v>
          </cell>
        </row>
        <row r="16">
          <cell r="H16" t="str">
            <v>Забайкальский край</v>
          </cell>
          <cell r="I16" t="str">
            <v>СФО</v>
          </cell>
        </row>
        <row r="17">
          <cell r="H17" t="str">
            <v>Ивановская область</v>
          </cell>
          <cell r="I17" t="str">
            <v>ЦФО</v>
          </cell>
        </row>
        <row r="18">
          <cell r="H18" t="str">
            <v>Иркутская область</v>
          </cell>
          <cell r="I18" t="str">
            <v>СФО</v>
          </cell>
        </row>
        <row r="19">
          <cell r="H19" t="str">
            <v>Кабардино-Балкарская Республика</v>
          </cell>
          <cell r="I19" t="str">
            <v>СКФО</v>
          </cell>
        </row>
        <row r="20">
          <cell r="H20" t="str">
            <v>Калининградская область</v>
          </cell>
          <cell r="I20" t="str">
            <v>СЗФО</v>
          </cell>
        </row>
        <row r="21">
          <cell r="H21" t="str">
            <v>Калужская область</v>
          </cell>
          <cell r="I21" t="str">
            <v>ЦФО</v>
          </cell>
        </row>
        <row r="22">
          <cell r="H22" t="str">
            <v>Камчатский край</v>
          </cell>
          <cell r="I22" t="str">
            <v>ДФО</v>
          </cell>
        </row>
        <row r="23">
          <cell r="H23" t="str">
            <v>Карачаево-Черкесская Республика</v>
          </cell>
          <cell r="I23" t="str">
            <v>СКФО</v>
          </cell>
        </row>
        <row r="24">
          <cell r="H24" t="str">
            <v>Кемеровская область</v>
          </cell>
          <cell r="I24" t="str">
            <v>СФО</v>
          </cell>
        </row>
        <row r="25">
          <cell r="H25" t="str">
            <v>Кировская область</v>
          </cell>
          <cell r="I25" t="str">
            <v>ПФО</v>
          </cell>
        </row>
        <row r="26">
          <cell r="H26" t="str">
            <v>Костромская область</v>
          </cell>
          <cell r="I26" t="str">
            <v>ЦФО</v>
          </cell>
        </row>
        <row r="27">
          <cell r="H27" t="str">
            <v>Краснодарский край</v>
          </cell>
          <cell r="I27" t="str">
            <v>ЮФО</v>
          </cell>
        </row>
        <row r="28">
          <cell r="H28" t="str">
            <v>Красноярский край</v>
          </cell>
          <cell r="I28" t="str">
            <v>СФО</v>
          </cell>
        </row>
        <row r="29">
          <cell r="H29" t="str">
            <v>Курганская область</v>
          </cell>
          <cell r="I29" t="str">
            <v>УФО</v>
          </cell>
        </row>
        <row r="30">
          <cell r="H30" t="str">
            <v>Курская область</v>
          </cell>
          <cell r="I30" t="str">
            <v>ЦФО</v>
          </cell>
        </row>
        <row r="31">
          <cell r="H31" t="str">
            <v>Ленинградская область</v>
          </cell>
          <cell r="I31" t="str">
            <v>СЗФО</v>
          </cell>
        </row>
        <row r="32">
          <cell r="H32" t="str">
            <v>Липецкая область</v>
          </cell>
          <cell r="I32" t="str">
            <v>ЦФО</v>
          </cell>
        </row>
        <row r="33">
          <cell r="H33" t="str">
            <v>Магаданская область</v>
          </cell>
          <cell r="I33" t="str">
            <v>ДФО</v>
          </cell>
        </row>
        <row r="34">
          <cell r="H34" t="str">
            <v>Московская область</v>
          </cell>
          <cell r="I34" t="str">
            <v>ЦФО</v>
          </cell>
        </row>
        <row r="35">
          <cell r="H35" t="str">
            <v>Мурманская область</v>
          </cell>
          <cell r="I35" t="str">
            <v>СЗФО</v>
          </cell>
        </row>
        <row r="36">
          <cell r="H36" t="str">
            <v>Ненецкий автономный округ</v>
          </cell>
          <cell r="I36" t="str">
            <v>СЗФО</v>
          </cell>
        </row>
        <row r="37">
          <cell r="H37" t="str">
            <v>Нижегородская область</v>
          </cell>
          <cell r="I37" t="str">
            <v>ПФО</v>
          </cell>
        </row>
        <row r="38">
          <cell r="H38" t="str">
            <v>Новгородская область</v>
          </cell>
          <cell r="I38" t="str">
            <v>СЗФО</v>
          </cell>
        </row>
        <row r="39">
          <cell r="H39" t="str">
            <v>Новосибирская область</v>
          </cell>
          <cell r="I39" t="str">
            <v>СФО</v>
          </cell>
        </row>
        <row r="40">
          <cell r="H40" t="str">
            <v>Омская область</v>
          </cell>
          <cell r="I40" t="str">
            <v>СФО</v>
          </cell>
        </row>
        <row r="41">
          <cell r="H41" t="str">
            <v>Оренбургская область</v>
          </cell>
          <cell r="I41" t="str">
            <v>ПФО</v>
          </cell>
        </row>
        <row r="42">
          <cell r="H42" t="str">
            <v>Орловская область</v>
          </cell>
          <cell r="I42" t="str">
            <v>ЦФО</v>
          </cell>
        </row>
        <row r="43">
          <cell r="H43" t="str">
            <v>Пензенская область</v>
          </cell>
          <cell r="I43" t="str">
            <v>ПФО</v>
          </cell>
        </row>
        <row r="44">
          <cell r="H44" t="str">
            <v>Пермский край</v>
          </cell>
          <cell r="I44" t="str">
            <v>ПФО</v>
          </cell>
        </row>
        <row r="45">
          <cell r="H45" t="str">
            <v>Приморский край</v>
          </cell>
          <cell r="I45" t="str">
            <v>ДФО</v>
          </cell>
        </row>
        <row r="46">
          <cell r="H46" t="str">
            <v>Псковская область</v>
          </cell>
          <cell r="I46" t="str">
            <v>СЗФО</v>
          </cell>
        </row>
        <row r="47">
          <cell r="H47" t="str">
            <v>Республика Адыгея</v>
          </cell>
          <cell r="I47" t="str">
            <v>ЮФО</v>
          </cell>
        </row>
        <row r="48">
          <cell r="H48" t="str">
            <v>Республика Алтай</v>
          </cell>
          <cell r="I48" t="str">
            <v>СФО</v>
          </cell>
        </row>
        <row r="49">
          <cell r="H49" t="str">
            <v>Республика Башкортостан</v>
          </cell>
          <cell r="I49" t="str">
            <v>ПФО</v>
          </cell>
        </row>
        <row r="50">
          <cell r="H50" t="str">
            <v>Республика Бурятия</v>
          </cell>
          <cell r="I50" t="str">
            <v>СФО</v>
          </cell>
        </row>
        <row r="51">
          <cell r="H51" t="str">
            <v>Республика Дагестан</v>
          </cell>
          <cell r="I51" t="str">
            <v>СКФО</v>
          </cell>
        </row>
        <row r="52">
          <cell r="H52" t="str">
            <v>Республика Ингушетия</v>
          </cell>
          <cell r="I52" t="str">
            <v>СКФО</v>
          </cell>
        </row>
        <row r="53">
          <cell r="H53" t="str">
            <v>Республика Калмыкия</v>
          </cell>
          <cell r="I53" t="str">
            <v>ЮФО</v>
          </cell>
        </row>
        <row r="54">
          <cell r="H54" t="str">
            <v>Республика Карелия</v>
          </cell>
          <cell r="I54" t="str">
            <v>СЗФО</v>
          </cell>
        </row>
        <row r="55">
          <cell r="H55" t="str">
            <v>Республика Коми</v>
          </cell>
          <cell r="I55" t="str">
            <v>СЗФО</v>
          </cell>
        </row>
        <row r="56">
          <cell r="H56" t="str">
            <v>Республика Крым</v>
          </cell>
          <cell r="I56" t="str">
            <v>ЮФО</v>
          </cell>
        </row>
        <row r="57">
          <cell r="H57" t="str">
            <v>Республика Марий Эл</v>
          </cell>
          <cell r="I57" t="str">
            <v>ПФО</v>
          </cell>
        </row>
        <row r="58">
          <cell r="H58" t="str">
            <v>Республика Мордовия</v>
          </cell>
          <cell r="I58" t="str">
            <v>ПФО</v>
          </cell>
        </row>
        <row r="59">
          <cell r="H59" t="str">
            <v>Республика Саха (Якутия)</v>
          </cell>
          <cell r="I59" t="str">
            <v>ДФО</v>
          </cell>
        </row>
        <row r="60">
          <cell r="H60" t="str">
            <v>Республика Северная Осетия — Алания</v>
          </cell>
          <cell r="I60" t="str">
            <v>СКФО</v>
          </cell>
        </row>
        <row r="61">
          <cell r="H61" t="str">
            <v>Республика Татарстан</v>
          </cell>
          <cell r="I61" t="str">
            <v>ПФО</v>
          </cell>
        </row>
        <row r="62">
          <cell r="H62" t="str">
            <v>Республика Тыва</v>
          </cell>
          <cell r="I62" t="str">
            <v>СФО</v>
          </cell>
        </row>
        <row r="63">
          <cell r="H63" t="str">
            <v>Республика Хакасия</v>
          </cell>
          <cell r="I63" t="str">
            <v>СФО</v>
          </cell>
        </row>
        <row r="64">
          <cell r="H64" t="str">
            <v>Ростовская область</v>
          </cell>
          <cell r="I64" t="str">
            <v>ЮФО</v>
          </cell>
        </row>
        <row r="65">
          <cell r="H65" t="str">
            <v>Рязанская область</v>
          </cell>
          <cell r="I65" t="str">
            <v>ЦФО</v>
          </cell>
        </row>
        <row r="66">
          <cell r="H66" t="str">
            <v>Самарская область</v>
          </cell>
          <cell r="I66" t="str">
            <v>ПФО</v>
          </cell>
        </row>
        <row r="67">
          <cell r="H67" t="str">
            <v>Саратовская область</v>
          </cell>
          <cell r="I67" t="str">
            <v>ПФО</v>
          </cell>
        </row>
        <row r="68">
          <cell r="H68" t="str">
            <v>Сахалинская область</v>
          </cell>
          <cell r="I68" t="str">
            <v>ДФО</v>
          </cell>
        </row>
        <row r="69">
          <cell r="H69" t="str">
            <v>Свердловская область</v>
          </cell>
          <cell r="I69" t="str">
            <v>УФО</v>
          </cell>
        </row>
        <row r="70">
          <cell r="H70" t="str">
            <v>Смоленская область</v>
          </cell>
          <cell r="I70" t="str">
            <v>ЦФО</v>
          </cell>
        </row>
        <row r="71">
          <cell r="H71" t="str">
            <v>Ставропольский край</v>
          </cell>
          <cell r="I71" t="str">
            <v>СКФО</v>
          </cell>
        </row>
        <row r="72">
          <cell r="H72" t="str">
            <v>Тамбовская область</v>
          </cell>
          <cell r="I72" t="str">
            <v>ЦФО</v>
          </cell>
        </row>
        <row r="73">
          <cell r="H73" t="str">
            <v>Тверская область</v>
          </cell>
          <cell r="I73" t="str">
            <v>ЦФО</v>
          </cell>
        </row>
        <row r="74">
          <cell r="H74" t="str">
            <v>Томская область</v>
          </cell>
          <cell r="I74" t="str">
            <v>СФО</v>
          </cell>
        </row>
        <row r="75">
          <cell r="H75" t="str">
            <v>Тульская область</v>
          </cell>
          <cell r="I75" t="str">
            <v>ЦФО</v>
          </cell>
        </row>
        <row r="76">
          <cell r="H76" t="str">
            <v>Тюменская область</v>
          </cell>
          <cell r="I76" t="str">
            <v>УФО</v>
          </cell>
        </row>
        <row r="77">
          <cell r="H77" t="str">
            <v>Удмуртская Республика</v>
          </cell>
          <cell r="I77" t="str">
            <v>ПФО</v>
          </cell>
        </row>
        <row r="78">
          <cell r="H78" t="str">
            <v>Ульяновская область</v>
          </cell>
          <cell r="I78" t="str">
            <v>ПФО</v>
          </cell>
        </row>
        <row r="79">
          <cell r="H79" t="str">
            <v>Хабаровский край</v>
          </cell>
          <cell r="I79" t="str">
            <v>ДФО</v>
          </cell>
        </row>
        <row r="80">
          <cell r="H80" t="str">
            <v>Ханты-Мансийский автономный округ - Югра</v>
          </cell>
          <cell r="I80" t="str">
            <v>УФО</v>
          </cell>
        </row>
        <row r="81">
          <cell r="H81" t="str">
            <v>Челябинская область</v>
          </cell>
          <cell r="I81" t="str">
            <v>УФО</v>
          </cell>
        </row>
        <row r="82">
          <cell r="H82" t="str">
            <v>Чеченская Республика</v>
          </cell>
          <cell r="I82" t="str">
            <v>СКФО</v>
          </cell>
        </row>
        <row r="83">
          <cell r="H83" t="str">
            <v>Чувашская Республика</v>
          </cell>
          <cell r="I83" t="str">
            <v>ПФО</v>
          </cell>
        </row>
        <row r="84">
          <cell r="H84" t="str">
            <v>Чукотский автономный округ</v>
          </cell>
          <cell r="I84" t="str">
            <v>ДФО</v>
          </cell>
        </row>
        <row r="85">
          <cell r="H85" t="str">
            <v>Ямало-Ненецкий автономный округ</v>
          </cell>
          <cell r="I85" t="str">
            <v>УФО</v>
          </cell>
        </row>
        <row r="86">
          <cell r="H86" t="str">
            <v>Ярославская область</v>
          </cell>
          <cell r="I86" t="str">
            <v>ЦФО</v>
          </cell>
        </row>
      </sheetData>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ushholm@yandex.ru" TargetMode="External"/><Relationship Id="rId2" Type="http://schemas.openxmlformats.org/officeDocument/2006/relationships/hyperlink" Target="mailto:ushholm@yandex.ru" TargetMode="External"/><Relationship Id="rId1" Type="http://schemas.openxmlformats.org/officeDocument/2006/relationships/hyperlink" Target="mailto:ushholm@yandex.ru" TargetMode="External"/><Relationship Id="rId6" Type="http://schemas.openxmlformats.org/officeDocument/2006/relationships/printerSettings" Target="../printerSettings/printerSettings4.bin"/><Relationship Id="rId5" Type="http://schemas.openxmlformats.org/officeDocument/2006/relationships/hyperlink" Target="mailto:jkh.holmogory@mail.ru" TargetMode="External"/><Relationship Id="rId4" Type="http://schemas.openxmlformats.org/officeDocument/2006/relationships/hyperlink" Target="mailto:ushholm@yandex.r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W55"/>
  <sheetViews>
    <sheetView showGridLines="0" tabSelected="1" view="pageBreakPreview" topLeftCell="A25" zoomScale="90" zoomScaleNormal="60" zoomScaleSheetLayoutView="90" workbookViewId="0">
      <selection activeCell="A28" sqref="A28:E28"/>
    </sheetView>
  </sheetViews>
  <sheetFormatPr defaultRowHeight="18.75" x14ac:dyDescent="0.3"/>
  <cols>
    <col min="1" max="1" width="7.28515625" style="2" customWidth="1"/>
    <col min="2" max="2" width="36.42578125" style="2" customWidth="1"/>
    <col min="3" max="3" width="33" style="2" customWidth="1"/>
    <col min="4" max="4" width="38.28515625" style="2" customWidth="1"/>
    <col min="5" max="5" width="37.42578125" style="2" customWidth="1"/>
    <col min="6" max="6" width="25.42578125" style="2" customWidth="1"/>
    <col min="7" max="7" width="22.28515625" style="2" customWidth="1"/>
    <col min="8" max="8" width="19" style="2" customWidth="1"/>
    <col min="9" max="9" width="24.7109375" style="2" customWidth="1"/>
    <col min="10" max="10" width="22.5703125" style="2" customWidth="1"/>
    <col min="11" max="11" width="20.42578125" style="2" customWidth="1"/>
    <col min="12" max="12" width="21.140625" style="2" customWidth="1"/>
    <col min="13" max="13" width="22" style="2" customWidth="1"/>
    <col min="14" max="14" width="38.140625" style="2" bestFit="1" customWidth="1"/>
    <col min="15" max="15" width="27.85546875" style="2" bestFit="1" customWidth="1"/>
    <col min="16" max="16" width="22.7109375" style="2" bestFit="1" customWidth="1"/>
    <col min="17" max="18" width="21.28515625" style="2" bestFit="1" customWidth="1"/>
    <col min="19" max="19" width="23" style="2" bestFit="1" customWidth="1"/>
    <col min="20" max="22" width="12.7109375" style="2" customWidth="1"/>
    <col min="23" max="23" width="9.140625" style="76"/>
    <col min="24" max="16384" width="9.140625" style="2"/>
  </cols>
  <sheetData>
    <row r="1" spans="1:8" x14ac:dyDescent="0.3">
      <c r="A1" s="30"/>
      <c r="B1" s="33" t="s">
        <v>296</v>
      </c>
      <c r="F1" s="8"/>
      <c r="G1" s="8"/>
    </row>
    <row r="2" spans="1:8" x14ac:dyDescent="0.3">
      <c r="B2" s="34"/>
      <c r="F2" s="8"/>
      <c r="G2" s="8"/>
    </row>
    <row r="3" spans="1:8" x14ac:dyDescent="0.3">
      <c r="A3" s="13"/>
      <c r="B3" s="34" t="s">
        <v>297</v>
      </c>
    </row>
    <row r="4" spans="1:8" x14ac:dyDescent="0.3">
      <c r="A4" s="85"/>
      <c r="B4" s="34"/>
      <c r="D4" s="8" t="s">
        <v>458</v>
      </c>
    </row>
    <row r="5" spans="1:8" ht="19.5" customHeight="1" x14ac:dyDescent="0.3">
      <c r="A5" s="85"/>
      <c r="B5" s="34"/>
      <c r="D5" s="8" t="s">
        <v>460</v>
      </c>
    </row>
    <row r="6" spans="1:8" x14ac:dyDescent="0.3">
      <c r="A6" s="85"/>
      <c r="B6" s="34"/>
      <c r="D6" s="8" t="s">
        <v>459</v>
      </c>
    </row>
    <row r="7" spans="1:8" x14ac:dyDescent="0.3">
      <c r="D7" s="2" t="s">
        <v>669</v>
      </c>
    </row>
    <row r="9" spans="1:8" x14ac:dyDescent="0.3">
      <c r="D9" s="2" t="s">
        <v>0</v>
      </c>
    </row>
    <row r="10" spans="1:8" x14ac:dyDescent="0.3">
      <c r="D10" s="2" t="s">
        <v>1</v>
      </c>
    </row>
    <row r="11" spans="1:8" x14ac:dyDescent="0.3">
      <c r="D11" s="2" t="s">
        <v>2</v>
      </c>
      <c r="H11" s="3"/>
    </row>
    <row r="12" spans="1:8" ht="37.5" x14ac:dyDescent="0.3">
      <c r="D12" s="193" t="s">
        <v>700</v>
      </c>
      <c r="E12" s="194" t="s">
        <v>699</v>
      </c>
      <c r="H12" s="3"/>
    </row>
    <row r="13" spans="1:8" x14ac:dyDescent="0.3">
      <c r="D13" s="185" t="s">
        <v>667</v>
      </c>
      <c r="E13" s="186" t="s">
        <v>668</v>
      </c>
      <c r="H13" s="3"/>
    </row>
    <row r="14" spans="1:8" x14ac:dyDescent="0.3">
      <c r="D14" s="172"/>
      <c r="E14" s="172"/>
      <c r="H14" s="3"/>
    </row>
    <row r="15" spans="1:8" x14ac:dyDescent="0.3">
      <c r="D15" s="187" t="s">
        <v>665</v>
      </c>
      <c r="E15" s="188"/>
      <c r="H15" s="3"/>
    </row>
    <row r="16" spans="1:8" x14ac:dyDescent="0.3">
      <c r="D16" s="189"/>
      <c r="E16" s="190" t="s">
        <v>666</v>
      </c>
    </row>
    <row r="18" spans="1:9" ht="20.25" x14ac:dyDescent="0.3">
      <c r="A18" s="126"/>
      <c r="B18" s="126"/>
      <c r="C18" s="126"/>
      <c r="D18" s="126"/>
      <c r="E18" s="126"/>
      <c r="F18" s="126"/>
      <c r="G18" s="126"/>
    </row>
    <row r="19" spans="1:9" ht="20.25" x14ac:dyDescent="0.3">
      <c r="C19" s="126" t="s">
        <v>3</v>
      </c>
      <c r="D19" s="126"/>
      <c r="H19" s="3"/>
      <c r="I19" s="3"/>
    </row>
    <row r="20" spans="1:9" x14ac:dyDescent="0.3">
      <c r="H20" s="3"/>
      <c r="I20" s="3"/>
    </row>
    <row r="21" spans="1:9" ht="21" thickBot="1" x14ac:dyDescent="0.35">
      <c r="A21" s="165"/>
      <c r="B21" s="165"/>
      <c r="C21" s="50" t="s">
        <v>507</v>
      </c>
      <c r="D21" s="165"/>
      <c r="E21" s="165"/>
      <c r="F21" s="156"/>
      <c r="G21" s="156"/>
      <c r="H21" s="3"/>
      <c r="I21" s="3"/>
    </row>
    <row r="22" spans="1:9" x14ac:dyDescent="0.3">
      <c r="C22" s="2" t="s">
        <v>4</v>
      </c>
      <c r="H22" s="3"/>
      <c r="I22" s="3"/>
    </row>
    <row r="26" spans="1:9" x14ac:dyDescent="0.3">
      <c r="A26" s="2" t="s">
        <v>5</v>
      </c>
    </row>
    <row r="27" spans="1:9" x14ac:dyDescent="0.3">
      <c r="A27" s="51" t="s">
        <v>811</v>
      </c>
      <c r="B27" s="158"/>
      <c r="C27" s="158"/>
      <c r="D27" s="158"/>
      <c r="E27" s="158"/>
      <c r="F27" s="157"/>
      <c r="G27" s="157"/>
      <c r="H27" s="3"/>
      <c r="I27" s="3"/>
    </row>
    <row r="28" spans="1:9" ht="44.25" customHeight="1" x14ac:dyDescent="0.3">
      <c r="A28" s="242" t="s">
        <v>573</v>
      </c>
      <c r="B28" s="242"/>
      <c r="C28" s="242"/>
      <c r="D28" s="242"/>
      <c r="E28" s="242"/>
      <c r="F28" s="20"/>
      <c r="G28" s="20"/>
      <c r="H28" s="3"/>
    </row>
    <row r="30" spans="1:9" x14ac:dyDescent="0.3">
      <c r="A30" s="2" t="s">
        <v>6</v>
      </c>
      <c r="C30" s="2" t="s">
        <v>721</v>
      </c>
    </row>
    <row r="32" spans="1:9" ht="78.75" x14ac:dyDescent="0.3">
      <c r="A32" s="4" t="s">
        <v>8</v>
      </c>
      <c r="B32" s="4" t="s">
        <v>326</v>
      </c>
      <c r="C32" s="4" t="s">
        <v>101</v>
      </c>
      <c r="D32" s="4" t="s">
        <v>102</v>
      </c>
      <c r="E32" s="4" t="s">
        <v>103</v>
      </c>
    </row>
    <row r="33" spans="1:5" x14ac:dyDescent="0.3">
      <c r="A33" s="5">
        <v>1</v>
      </c>
      <c r="B33" s="5">
        <v>2</v>
      </c>
      <c r="C33" s="5">
        <v>3</v>
      </c>
      <c r="D33" s="5">
        <v>4</v>
      </c>
      <c r="E33" s="5">
        <v>5</v>
      </c>
    </row>
    <row r="34" spans="1:5" ht="150" x14ac:dyDescent="0.3">
      <c r="A34" s="5">
        <v>1</v>
      </c>
      <c r="B34" s="29" t="s">
        <v>702</v>
      </c>
      <c r="C34" s="29" t="s">
        <v>721</v>
      </c>
      <c r="D34" s="241" t="s">
        <v>810</v>
      </c>
      <c r="E34" s="6">
        <v>11656460</v>
      </c>
    </row>
    <row r="35" spans="1:5" ht="187.5" x14ac:dyDescent="0.3">
      <c r="A35" s="5">
        <v>2</v>
      </c>
      <c r="B35" s="29" t="s">
        <v>702</v>
      </c>
      <c r="C35" s="29" t="s">
        <v>721</v>
      </c>
      <c r="D35" s="29" t="s">
        <v>796</v>
      </c>
      <c r="E35" s="6">
        <v>11656460</v>
      </c>
    </row>
    <row r="36" spans="1:5" x14ac:dyDescent="0.3">
      <c r="A36" s="5">
        <v>4</v>
      </c>
      <c r="B36" s="29"/>
      <c r="C36" s="29"/>
      <c r="D36" s="29"/>
      <c r="E36" s="29"/>
    </row>
    <row r="37" spans="1:5" x14ac:dyDescent="0.3">
      <c r="A37" s="5">
        <v>5</v>
      </c>
      <c r="B37" s="29"/>
      <c r="C37" s="29"/>
      <c r="D37" s="29"/>
      <c r="E37" s="29"/>
    </row>
    <row r="38" spans="1:5" x14ac:dyDescent="0.3">
      <c r="A38" s="5">
        <v>6</v>
      </c>
      <c r="B38" s="29"/>
      <c r="C38" s="29"/>
      <c r="D38" s="29"/>
      <c r="E38" s="29"/>
    </row>
    <row r="39" spans="1:5" x14ac:dyDescent="0.3">
      <c r="A39" s="5">
        <v>7</v>
      </c>
      <c r="B39" s="29"/>
      <c r="C39" s="29"/>
      <c r="D39" s="29"/>
      <c r="E39" s="29"/>
    </row>
    <row r="40" spans="1:5" x14ac:dyDescent="0.3">
      <c r="A40" s="5">
        <v>8</v>
      </c>
      <c r="B40" s="29"/>
      <c r="C40" s="29"/>
      <c r="D40" s="29"/>
      <c r="E40" s="29"/>
    </row>
    <row r="41" spans="1:5" x14ac:dyDescent="0.3">
      <c r="A41" s="5">
        <v>9</v>
      </c>
      <c r="B41" s="29"/>
      <c r="C41" s="29"/>
      <c r="D41" s="29"/>
      <c r="E41" s="29"/>
    </row>
    <row r="42" spans="1:5" x14ac:dyDescent="0.3">
      <c r="A42" s="5">
        <v>10</v>
      </c>
      <c r="B42" s="29"/>
      <c r="C42" s="29"/>
      <c r="D42" s="29"/>
      <c r="E42" s="29"/>
    </row>
    <row r="43" spans="1:5" x14ac:dyDescent="0.3">
      <c r="A43" s="5">
        <v>11</v>
      </c>
      <c r="B43" s="29"/>
      <c r="C43" s="29"/>
      <c r="D43" s="29"/>
      <c r="E43" s="29"/>
    </row>
    <row r="44" spans="1:5" x14ac:dyDescent="0.3">
      <c r="A44" s="5">
        <v>12</v>
      </c>
      <c r="B44" s="29"/>
      <c r="C44" s="29"/>
      <c r="D44" s="29"/>
      <c r="E44" s="29"/>
    </row>
    <row r="45" spans="1:5" x14ac:dyDescent="0.3">
      <c r="A45" s="5">
        <v>13</v>
      </c>
      <c r="B45" s="29"/>
      <c r="C45" s="29"/>
      <c r="D45" s="29"/>
      <c r="E45" s="29"/>
    </row>
    <row r="46" spans="1:5" x14ac:dyDescent="0.3">
      <c r="A46" s="5">
        <v>14</v>
      </c>
      <c r="B46" s="29"/>
      <c r="C46" s="29"/>
      <c r="D46" s="29"/>
      <c r="E46" s="29"/>
    </row>
    <row r="47" spans="1:5" x14ac:dyDescent="0.3">
      <c r="A47" s="5">
        <v>15</v>
      </c>
      <c r="B47" s="29"/>
      <c r="C47" s="29"/>
      <c r="D47" s="29"/>
      <c r="E47" s="29"/>
    </row>
    <row r="48" spans="1:5" x14ac:dyDescent="0.3">
      <c r="A48" s="5">
        <v>16</v>
      </c>
      <c r="B48" s="29"/>
      <c r="C48" s="29"/>
      <c r="D48" s="29"/>
      <c r="E48" s="29"/>
    </row>
    <row r="49" spans="1:8" x14ac:dyDescent="0.3">
      <c r="A49" s="5">
        <v>17</v>
      </c>
      <c r="B49" s="29"/>
      <c r="C49" s="29"/>
      <c r="D49" s="29"/>
      <c r="E49" s="29"/>
    </row>
    <row r="50" spans="1:8" x14ac:dyDescent="0.3">
      <c r="A50" s="5">
        <v>18</v>
      </c>
      <c r="B50" s="29"/>
      <c r="C50" s="29"/>
      <c r="D50" s="29"/>
      <c r="E50" s="29"/>
    </row>
    <row r="51" spans="1:8" x14ac:dyDescent="0.3">
      <c r="A51" s="5">
        <v>19</v>
      </c>
      <c r="B51" s="29"/>
      <c r="C51" s="29"/>
      <c r="D51" s="29"/>
      <c r="E51" s="29"/>
    </row>
    <row r="52" spans="1:8" x14ac:dyDescent="0.3">
      <c r="A52" s="5">
        <v>20</v>
      </c>
      <c r="B52" s="29"/>
      <c r="C52" s="29"/>
      <c r="D52" s="29"/>
      <c r="E52" s="29"/>
    </row>
    <row r="53" spans="1:8" ht="48.75" customHeight="1" x14ac:dyDescent="0.3">
      <c r="A53" s="243" t="s">
        <v>100</v>
      </c>
      <c r="B53" s="243"/>
      <c r="C53" s="243"/>
      <c r="D53" s="243"/>
      <c r="E53" s="243"/>
      <c r="F53" s="121"/>
      <c r="G53" s="121"/>
      <c r="H53" s="121"/>
    </row>
    <row r="54" spans="1:8" ht="45.75" customHeight="1" x14ac:dyDescent="0.3">
      <c r="A54" s="244" t="s">
        <v>115</v>
      </c>
      <c r="B54" s="244"/>
      <c r="C54" s="244"/>
      <c r="D54" s="244"/>
      <c r="E54" s="244"/>
      <c r="F54" s="121"/>
      <c r="G54" s="121"/>
      <c r="H54" s="121"/>
    </row>
    <row r="55" spans="1:8" ht="72.75" customHeight="1" x14ac:dyDescent="0.3">
      <c r="A55" s="244" t="s">
        <v>676</v>
      </c>
      <c r="B55" s="244"/>
      <c r="C55" s="244"/>
      <c r="D55" s="244"/>
      <c r="E55" s="244"/>
      <c r="F55" s="121"/>
      <c r="G55" s="121"/>
      <c r="H55" s="121"/>
    </row>
  </sheetData>
  <mergeCells count="4">
    <mergeCell ref="A28:E28"/>
    <mergeCell ref="A53:E53"/>
    <mergeCell ref="A54:E54"/>
    <mergeCell ref="A55:E55"/>
  </mergeCells>
  <phoneticPr fontId="7" type="noConversion"/>
  <pageMargins left="0.70866141732283472" right="0.70866141732283472" top="0.74803149606299213" bottom="0.74803149606299213" header="0.31496062992125984" footer="0.31496062992125984"/>
  <pageSetup paperSize="9" scale="57" fitToHeight="0" orientation="portrait" r:id="rId1"/>
  <headerFooter>
    <oddFooter>&amp;R&amp;"Times New Roman,обычный"&amp;12&amp;P из &amp;N</oddFooter>
  </headerFooter>
  <colBreaks count="2" manualBreakCount="2">
    <brk id="3" max="1048575" man="1"/>
    <brk id="4"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'Предельный ур. софинансирования'!$B$3:$B$88</xm:f>
          </x14:formula1>
          <xm:sqref>C21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
  <sheetViews>
    <sheetView showGridLines="0" view="pageBreakPreview" topLeftCell="A7" zoomScaleNormal="50" zoomScaleSheetLayoutView="100" workbookViewId="0">
      <selection activeCell="D8" sqref="D8"/>
    </sheetView>
  </sheetViews>
  <sheetFormatPr defaultRowHeight="18.75" x14ac:dyDescent="0.3"/>
  <cols>
    <col min="1" max="1" width="7.28515625" style="2" customWidth="1"/>
    <col min="2" max="2" width="36.42578125" style="2" customWidth="1"/>
    <col min="3" max="3" width="33" style="2" customWidth="1"/>
    <col min="4" max="4" width="38.28515625" style="2" customWidth="1"/>
    <col min="5" max="5" width="37.42578125" style="2" customWidth="1"/>
    <col min="6" max="6" width="25.42578125" style="2" customWidth="1"/>
    <col min="7" max="7" width="22.28515625" style="2" customWidth="1"/>
    <col min="8" max="8" width="19" style="2" customWidth="1"/>
    <col min="9" max="9" width="24.7109375" style="2" customWidth="1"/>
    <col min="10" max="10" width="22.5703125" style="2" customWidth="1"/>
    <col min="11" max="11" width="20.42578125" style="2" customWidth="1"/>
    <col min="12" max="12" width="21.140625" style="2" customWidth="1"/>
    <col min="13" max="13" width="22" style="2" customWidth="1"/>
    <col min="14" max="14" width="38.140625" style="2" bestFit="1" customWidth="1"/>
    <col min="15" max="15" width="27.85546875" style="2" bestFit="1" customWidth="1"/>
    <col min="16" max="16" width="22.7109375" style="2" bestFit="1" customWidth="1"/>
    <col min="17" max="18" width="21.28515625" style="2" bestFit="1" customWidth="1"/>
    <col min="19" max="19" width="23" style="2" bestFit="1" customWidth="1"/>
    <col min="20" max="22" width="12.7109375" style="2" customWidth="1"/>
    <col min="23" max="23" width="9.140625" style="76"/>
    <col min="24" max="16384" width="9.140625" style="2"/>
  </cols>
  <sheetData>
    <row r="1" spans="1:14" x14ac:dyDescent="0.3">
      <c r="A1" s="76" t="s">
        <v>568</v>
      </c>
      <c r="B1" s="76"/>
      <c r="C1" s="76"/>
      <c r="D1" s="76"/>
      <c r="E1" s="76"/>
      <c r="F1" s="76"/>
      <c r="G1" s="76"/>
      <c r="H1" s="76"/>
      <c r="I1" s="76"/>
      <c r="J1" s="76"/>
      <c r="K1" s="76"/>
      <c r="L1" s="76"/>
      <c r="M1" s="76"/>
      <c r="N1" s="76"/>
    </row>
    <row r="2" spans="1:14" x14ac:dyDescent="0.3">
      <c r="A2" s="39"/>
      <c r="B2" s="39"/>
      <c r="C2" s="39"/>
      <c r="D2" s="39"/>
      <c r="E2" s="39"/>
      <c r="F2" s="39"/>
      <c r="G2" s="39"/>
      <c r="H2" s="39"/>
      <c r="I2" s="39"/>
      <c r="J2" s="39"/>
      <c r="K2" s="39"/>
      <c r="L2" s="39"/>
      <c r="M2" s="39"/>
      <c r="N2" s="39"/>
    </row>
    <row r="3" spans="1:14" ht="56.25" x14ac:dyDescent="0.3">
      <c r="A3" s="46" t="s">
        <v>8</v>
      </c>
      <c r="B3" s="46" t="s">
        <v>135</v>
      </c>
      <c r="C3" s="46" t="s">
        <v>136</v>
      </c>
      <c r="D3" s="46" t="s">
        <v>62</v>
      </c>
      <c r="E3" s="3"/>
      <c r="F3" s="3"/>
      <c r="G3" s="3"/>
      <c r="H3" s="3"/>
      <c r="I3" s="3"/>
      <c r="J3" s="3"/>
    </row>
    <row r="4" spans="1:14" x14ac:dyDescent="0.3">
      <c r="A4" s="46">
        <v>1</v>
      </c>
      <c r="B4" s="46">
        <v>2</v>
      </c>
      <c r="C4" s="46">
        <v>3</v>
      </c>
      <c r="D4" s="46">
        <v>4</v>
      </c>
      <c r="E4" s="3"/>
      <c r="F4" s="3"/>
      <c r="G4" s="3"/>
      <c r="H4" s="3"/>
      <c r="I4" s="3"/>
      <c r="J4" s="3"/>
    </row>
    <row r="5" spans="1:14" ht="37.5" x14ac:dyDescent="0.3">
      <c r="A5" s="14" t="s">
        <v>46</v>
      </c>
      <c r="B5" s="48" t="s">
        <v>137</v>
      </c>
      <c r="C5" s="46" t="s">
        <v>284</v>
      </c>
      <c r="D5" s="46" t="s">
        <v>284</v>
      </c>
      <c r="E5" s="38"/>
      <c r="F5" s="38"/>
      <c r="G5" s="38"/>
      <c r="H5" s="38"/>
      <c r="I5" s="38"/>
      <c r="J5" s="38"/>
      <c r="K5" s="38"/>
      <c r="L5" s="38"/>
      <c r="M5" s="38"/>
      <c r="N5" s="38"/>
    </row>
    <row r="6" spans="1:14" ht="285" x14ac:dyDescent="0.3">
      <c r="A6" s="46">
        <v>1</v>
      </c>
      <c r="B6" s="40" t="s">
        <v>63</v>
      </c>
      <c r="C6" s="215" t="s">
        <v>729</v>
      </c>
      <c r="D6" s="215" t="s">
        <v>730</v>
      </c>
      <c r="E6" s="3"/>
      <c r="F6" s="3"/>
      <c r="G6" s="3"/>
      <c r="H6" s="3"/>
      <c r="I6" s="3"/>
      <c r="J6" s="3"/>
    </row>
    <row r="7" spans="1:14" ht="409.5" customHeight="1" x14ac:dyDescent="0.3">
      <c r="A7" s="46">
        <v>2</v>
      </c>
      <c r="B7" s="40" t="s">
        <v>138</v>
      </c>
      <c r="C7" s="215" t="s">
        <v>733</v>
      </c>
      <c r="D7" s="215" t="s">
        <v>734</v>
      </c>
      <c r="E7" s="3"/>
      <c r="F7" s="3"/>
      <c r="G7" s="3"/>
      <c r="H7" s="3"/>
      <c r="I7" s="3"/>
      <c r="J7" s="3"/>
    </row>
    <row r="8" spans="1:14" ht="150" x14ac:dyDescent="0.3">
      <c r="A8" s="46">
        <v>3</v>
      </c>
      <c r="B8" s="40" t="s">
        <v>64</v>
      </c>
      <c r="C8" s="215" t="s">
        <v>714</v>
      </c>
      <c r="D8" s="215" t="s">
        <v>731</v>
      </c>
      <c r="E8" s="3"/>
      <c r="F8" s="3"/>
      <c r="G8" s="3"/>
      <c r="H8" s="3"/>
      <c r="I8" s="3"/>
      <c r="J8" s="3"/>
    </row>
    <row r="9" spans="1:14" ht="46.5" customHeight="1" x14ac:dyDescent="0.3">
      <c r="A9" s="258" t="s">
        <v>608</v>
      </c>
      <c r="B9" s="258"/>
      <c r="C9" s="258"/>
      <c r="D9" s="258"/>
      <c r="E9" s="77"/>
      <c r="F9" s="77"/>
      <c r="G9" s="77"/>
      <c r="H9" s="77"/>
      <c r="I9" s="77"/>
      <c r="J9" s="77"/>
      <c r="K9" s="77"/>
      <c r="L9" s="77"/>
      <c r="M9" s="77"/>
      <c r="N9" s="77"/>
    </row>
  </sheetData>
  <mergeCells count="1">
    <mergeCell ref="A9:D9"/>
  </mergeCells>
  <pageMargins left="0.70866141732283472" right="0.70866141732283472" top="0.74803149606299213" bottom="0.74803149606299213" header="0.31496062992125984" footer="0.31496062992125984"/>
  <pageSetup paperSize="9" scale="75" fitToHeight="0" orientation="portrait" r:id="rId1"/>
  <headerFooter>
    <oddFooter>&amp;R&amp;"Times New Roman,обычный"&amp;12&amp;P из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9"/>
  <sheetViews>
    <sheetView showGridLines="0" view="pageBreakPreview" zoomScale="80" zoomScaleNormal="50" zoomScaleSheetLayoutView="80" workbookViewId="0">
      <selection activeCell="D35" sqref="D35"/>
    </sheetView>
  </sheetViews>
  <sheetFormatPr defaultRowHeight="18.75" x14ac:dyDescent="0.3"/>
  <cols>
    <col min="1" max="1" width="7.28515625" style="2" customWidth="1"/>
    <col min="2" max="2" width="36.42578125" style="2" customWidth="1"/>
    <col min="3" max="3" width="20.140625" style="2" customWidth="1"/>
    <col min="4" max="4" width="19" style="2" customWidth="1"/>
    <col min="5" max="5" width="18.85546875" style="2" customWidth="1"/>
    <col min="6" max="6" width="18.28515625" style="2" customWidth="1"/>
    <col min="7" max="7" width="22.28515625" style="2" customWidth="1"/>
    <col min="8" max="8" width="19" style="2" customWidth="1"/>
    <col min="9" max="9" width="18.7109375" style="2" customWidth="1"/>
    <col min="10" max="10" width="17.85546875" style="2" customWidth="1"/>
    <col min="11" max="11" width="20.42578125" style="2" customWidth="1"/>
    <col min="12" max="12" width="18.28515625" style="2" customWidth="1"/>
    <col min="13" max="13" width="18.7109375" style="2" customWidth="1"/>
    <col min="14" max="14" width="27.42578125" style="2" customWidth="1"/>
    <col min="15" max="15" width="27.85546875" style="2" bestFit="1" customWidth="1"/>
    <col min="16" max="16" width="22.7109375" style="2" bestFit="1" customWidth="1"/>
    <col min="17" max="18" width="21.28515625" style="2" bestFit="1" customWidth="1"/>
    <col min="19" max="19" width="23" style="2" bestFit="1" customWidth="1"/>
    <col min="20" max="22" width="12.7109375" style="2" customWidth="1"/>
    <col min="23" max="23" width="9.140625" style="76"/>
    <col min="24" max="16384" width="9.140625" style="2"/>
  </cols>
  <sheetData>
    <row r="1" spans="1:14" x14ac:dyDescent="0.3">
      <c r="A1" s="77" t="s">
        <v>567</v>
      </c>
      <c r="B1" s="77"/>
      <c r="C1" s="77"/>
      <c r="D1" s="77"/>
      <c r="E1" s="77"/>
      <c r="F1" s="77"/>
      <c r="G1" s="77"/>
      <c r="H1" s="77"/>
      <c r="I1" s="77"/>
      <c r="J1" s="77"/>
      <c r="K1" s="77"/>
      <c r="L1" s="77"/>
      <c r="M1" s="77"/>
      <c r="N1" s="77"/>
    </row>
    <row r="2" spans="1:14" x14ac:dyDescent="0.3">
      <c r="A2" s="47"/>
      <c r="B2" s="47"/>
      <c r="C2" s="47"/>
      <c r="D2" s="47"/>
      <c r="E2" s="47"/>
      <c r="F2" s="47"/>
      <c r="G2" s="47"/>
      <c r="H2" s="47"/>
      <c r="I2" s="47"/>
      <c r="J2" s="47"/>
      <c r="K2" s="47"/>
      <c r="L2" s="47"/>
      <c r="M2" s="47"/>
      <c r="N2" s="47"/>
    </row>
    <row r="3" spans="1:14" ht="84.75" customHeight="1" x14ac:dyDescent="0.3">
      <c r="A3" s="46" t="s">
        <v>8</v>
      </c>
      <c r="B3" s="46" t="s">
        <v>56</v>
      </c>
      <c r="C3" s="46" t="s">
        <v>306</v>
      </c>
      <c r="D3" s="46" t="s">
        <v>316</v>
      </c>
      <c r="E3" s="46" t="s">
        <v>315</v>
      </c>
      <c r="F3" s="46" t="s">
        <v>314</v>
      </c>
      <c r="G3" s="46" t="s">
        <v>313</v>
      </c>
      <c r="H3" s="46" t="s">
        <v>312</v>
      </c>
      <c r="I3" s="46" t="s">
        <v>311</v>
      </c>
      <c r="J3" s="46" t="s">
        <v>310</v>
      </c>
      <c r="K3" s="46" t="s">
        <v>309</v>
      </c>
      <c r="L3" s="46" t="s">
        <v>308</v>
      </c>
      <c r="M3" s="46" t="s">
        <v>307</v>
      </c>
      <c r="N3" s="127" t="s">
        <v>139</v>
      </c>
    </row>
    <row r="4" spans="1:14" x14ac:dyDescent="0.3">
      <c r="A4" s="5">
        <v>1</v>
      </c>
      <c r="B4" s="5">
        <v>2</v>
      </c>
      <c r="C4" s="5">
        <v>3</v>
      </c>
      <c r="D4" s="5">
        <v>4</v>
      </c>
      <c r="E4" s="5">
        <v>5</v>
      </c>
      <c r="F4" s="5">
        <v>6</v>
      </c>
      <c r="G4" s="5">
        <v>7</v>
      </c>
      <c r="H4" s="5">
        <v>8</v>
      </c>
      <c r="I4" s="5">
        <v>9</v>
      </c>
      <c r="J4" s="5">
        <v>10</v>
      </c>
      <c r="K4" s="5">
        <v>11</v>
      </c>
      <c r="L4" s="5">
        <v>12</v>
      </c>
      <c r="M4" s="5">
        <v>13</v>
      </c>
      <c r="N4" s="5">
        <v>14</v>
      </c>
    </row>
    <row r="5" spans="1:14" ht="37.5" x14ac:dyDescent="0.3">
      <c r="A5" s="41" t="s">
        <v>46</v>
      </c>
      <c r="B5" s="100" t="s">
        <v>140</v>
      </c>
      <c r="C5" s="46" t="s">
        <v>284</v>
      </c>
      <c r="D5" s="46" t="s">
        <v>284</v>
      </c>
      <c r="E5" s="46" t="s">
        <v>284</v>
      </c>
      <c r="F5" s="46" t="s">
        <v>284</v>
      </c>
      <c r="G5" s="46" t="s">
        <v>284</v>
      </c>
      <c r="H5" s="46" t="s">
        <v>284</v>
      </c>
      <c r="I5" s="46" t="s">
        <v>284</v>
      </c>
      <c r="J5" s="46" t="s">
        <v>284</v>
      </c>
      <c r="K5" s="46" t="s">
        <v>284</v>
      </c>
      <c r="L5" s="46" t="s">
        <v>284</v>
      </c>
      <c r="M5" s="46" t="s">
        <v>284</v>
      </c>
      <c r="N5" s="46" t="s">
        <v>284</v>
      </c>
    </row>
    <row r="6" spans="1:14" x14ac:dyDescent="0.3">
      <c r="A6" s="41" t="s">
        <v>161</v>
      </c>
      <c r="B6" s="40" t="s">
        <v>57</v>
      </c>
      <c r="C6" s="36">
        <f t="shared" ref="C6:M6" si="0">SUM(C21,C37,C52)</f>
        <v>3369</v>
      </c>
      <c r="D6" s="36">
        <f t="shared" si="0"/>
        <v>3273</v>
      </c>
      <c r="E6" s="36">
        <f t="shared" si="0"/>
        <v>3185</v>
      </c>
      <c r="F6" s="36">
        <f t="shared" si="0"/>
        <v>3123</v>
      </c>
      <c r="G6" s="36">
        <f t="shared" si="0"/>
        <v>3069</v>
      </c>
      <c r="H6" s="36">
        <f t="shared" si="0"/>
        <v>3055</v>
      </c>
      <c r="I6" s="36">
        <f t="shared" si="0"/>
        <v>3037</v>
      </c>
      <c r="J6" s="36">
        <f t="shared" si="0"/>
        <v>3015</v>
      </c>
      <c r="K6" s="36">
        <f t="shared" si="0"/>
        <v>2989</v>
      </c>
      <c r="L6" s="36">
        <f t="shared" si="0"/>
        <v>2953</v>
      </c>
      <c r="M6" s="36">
        <f t="shared" si="0"/>
        <v>2955</v>
      </c>
      <c r="N6" s="29"/>
    </row>
    <row r="7" spans="1:14" x14ac:dyDescent="0.3">
      <c r="A7" s="24"/>
      <c r="B7" s="40" t="s">
        <v>141</v>
      </c>
      <c r="C7" s="46" t="s">
        <v>284</v>
      </c>
      <c r="D7" s="46" t="s">
        <v>284</v>
      </c>
      <c r="E7" s="46" t="s">
        <v>284</v>
      </c>
      <c r="F7" s="46" t="s">
        <v>284</v>
      </c>
      <c r="G7" s="46" t="s">
        <v>284</v>
      </c>
      <c r="H7" s="46" t="s">
        <v>284</v>
      </c>
      <c r="I7" s="46" t="s">
        <v>284</v>
      </c>
      <c r="J7" s="46" t="s">
        <v>284</v>
      </c>
      <c r="K7" s="46" t="s">
        <v>284</v>
      </c>
      <c r="L7" s="46" t="s">
        <v>284</v>
      </c>
      <c r="M7" s="46" t="s">
        <v>284</v>
      </c>
      <c r="N7" s="46" t="s">
        <v>284</v>
      </c>
    </row>
    <row r="8" spans="1:14" x14ac:dyDescent="0.3">
      <c r="A8" s="41" t="s">
        <v>160</v>
      </c>
      <c r="B8" s="40" t="s">
        <v>142</v>
      </c>
      <c r="C8" s="36">
        <f t="shared" ref="C8:M8" si="1">SUM(C24,C39,C54)</f>
        <v>47</v>
      </c>
      <c r="D8" s="36">
        <f t="shared" si="1"/>
        <v>46</v>
      </c>
      <c r="E8" s="36">
        <f t="shared" si="1"/>
        <v>60</v>
      </c>
      <c r="F8" s="36">
        <f t="shared" si="1"/>
        <v>60</v>
      </c>
      <c r="G8" s="36">
        <f t="shared" si="1"/>
        <v>59</v>
      </c>
      <c r="H8" s="36">
        <f t="shared" si="1"/>
        <v>59</v>
      </c>
      <c r="I8" s="36">
        <f t="shared" si="1"/>
        <v>60</v>
      </c>
      <c r="J8" s="36">
        <f t="shared" si="1"/>
        <v>62</v>
      </c>
      <c r="K8" s="36">
        <f t="shared" si="1"/>
        <v>62</v>
      </c>
      <c r="L8" s="36">
        <f t="shared" si="1"/>
        <v>62</v>
      </c>
      <c r="M8" s="36">
        <f t="shared" si="1"/>
        <v>62</v>
      </c>
      <c r="N8" s="46" t="s">
        <v>284</v>
      </c>
    </row>
    <row r="9" spans="1:14" x14ac:dyDescent="0.3">
      <c r="A9" s="41" t="s">
        <v>159</v>
      </c>
      <c r="B9" s="40" t="s">
        <v>143</v>
      </c>
      <c r="C9" s="36">
        <f t="shared" ref="C9:M9" si="2">SUM(C25,C40,C55)</f>
        <v>313</v>
      </c>
      <c r="D9" s="36">
        <f t="shared" si="2"/>
        <v>290</v>
      </c>
      <c r="E9" s="36">
        <f t="shared" si="2"/>
        <v>300</v>
      </c>
      <c r="F9" s="36">
        <f t="shared" si="2"/>
        <v>312</v>
      </c>
      <c r="G9" s="36">
        <f t="shared" si="2"/>
        <v>312</v>
      </c>
      <c r="H9" s="36">
        <f t="shared" si="2"/>
        <v>321</v>
      </c>
      <c r="I9" s="36">
        <f t="shared" si="2"/>
        <v>326</v>
      </c>
      <c r="J9" s="36">
        <f t="shared" si="2"/>
        <v>327</v>
      </c>
      <c r="K9" s="36">
        <f t="shared" si="2"/>
        <v>328</v>
      </c>
      <c r="L9" s="36">
        <f t="shared" si="2"/>
        <v>330</v>
      </c>
      <c r="M9" s="36">
        <f t="shared" si="2"/>
        <v>332</v>
      </c>
      <c r="N9" s="46" t="s">
        <v>284</v>
      </c>
    </row>
    <row r="10" spans="1:14" x14ac:dyDescent="0.3">
      <c r="A10" s="41" t="s">
        <v>158</v>
      </c>
      <c r="B10" s="40" t="s">
        <v>144</v>
      </c>
      <c r="C10" s="36">
        <f t="shared" ref="C10:M10" si="3">SUM(C26,C41,C56)</f>
        <v>528</v>
      </c>
      <c r="D10" s="36">
        <f t="shared" si="3"/>
        <v>518</v>
      </c>
      <c r="E10" s="36">
        <f t="shared" si="3"/>
        <v>522</v>
      </c>
      <c r="F10" s="36">
        <f t="shared" si="3"/>
        <v>498</v>
      </c>
      <c r="G10" s="36">
        <f t="shared" si="3"/>
        <v>484</v>
      </c>
      <c r="H10" s="36">
        <f t="shared" si="3"/>
        <v>483</v>
      </c>
      <c r="I10" s="36">
        <f t="shared" si="3"/>
        <v>490</v>
      </c>
      <c r="J10" s="36">
        <f t="shared" si="3"/>
        <v>496</v>
      </c>
      <c r="K10" s="36">
        <f t="shared" si="3"/>
        <v>495</v>
      </c>
      <c r="L10" s="36">
        <f t="shared" si="3"/>
        <v>491</v>
      </c>
      <c r="M10" s="36">
        <f t="shared" si="3"/>
        <v>514</v>
      </c>
      <c r="N10" s="46" t="s">
        <v>284</v>
      </c>
    </row>
    <row r="11" spans="1:14" x14ac:dyDescent="0.3">
      <c r="A11" s="41" t="s">
        <v>157</v>
      </c>
      <c r="B11" s="40" t="s">
        <v>145</v>
      </c>
      <c r="C11" s="36">
        <f t="shared" ref="C11:M11" si="4">SUM(C27,C42,C57)</f>
        <v>376</v>
      </c>
      <c r="D11" s="36">
        <f t="shared" si="4"/>
        <v>361</v>
      </c>
      <c r="E11" s="36">
        <f t="shared" si="4"/>
        <v>369</v>
      </c>
      <c r="F11" s="36">
        <f t="shared" si="4"/>
        <v>347</v>
      </c>
      <c r="G11" s="36">
        <f t="shared" si="4"/>
        <v>359</v>
      </c>
      <c r="H11" s="36">
        <f t="shared" si="4"/>
        <v>360</v>
      </c>
      <c r="I11" s="36">
        <f t="shared" si="4"/>
        <v>359</v>
      </c>
      <c r="J11" s="36">
        <f t="shared" si="4"/>
        <v>359</v>
      </c>
      <c r="K11" s="36">
        <f t="shared" si="4"/>
        <v>356</v>
      </c>
      <c r="L11" s="36">
        <f t="shared" si="4"/>
        <v>361</v>
      </c>
      <c r="M11" s="36">
        <f t="shared" si="4"/>
        <v>364</v>
      </c>
      <c r="N11" s="46" t="s">
        <v>284</v>
      </c>
    </row>
    <row r="12" spans="1:14" x14ac:dyDescent="0.3">
      <c r="A12" s="28" t="s">
        <v>156</v>
      </c>
      <c r="B12" s="27" t="s">
        <v>146</v>
      </c>
      <c r="C12" s="36">
        <f t="shared" ref="C12:M12" si="5">SUM(C28,C43,C58)</f>
        <v>52</v>
      </c>
      <c r="D12" s="36">
        <f t="shared" si="5"/>
        <v>60</v>
      </c>
      <c r="E12" s="36">
        <f t="shared" si="5"/>
        <v>45</v>
      </c>
      <c r="F12" s="36">
        <f t="shared" si="5"/>
        <v>51</v>
      </c>
      <c r="G12" s="36">
        <f t="shared" si="5"/>
        <v>33</v>
      </c>
      <c r="H12" s="36">
        <f t="shared" si="5"/>
        <v>45</v>
      </c>
      <c r="I12" s="36">
        <f t="shared" si="5"/>
        <v>43</v>
      </c>
      <c r="J12" s="36">
        <f t="shared" si="5"/>
        <v>47</v>
      </c>
      <c r="K12" s="36">
        <f t="shared" si="5"/>
        <v>46</v>
      </c>
      <c r="L12" s="36">
        <f t="shared" si="5"/>
        <v>45</v>
      </c>
      <c r="M12" s="36">
        <f t="shared" si="5"/>
        <v>60</v>
      </c>
      <c r="N12" s="46" t="s">
        <v>284</v>
      </c>
    </row>
    <row r="13" spans="1:14" x14ac:dyDescent="0.3">
      <c r="A13" s="41" t="s">
        <v>155</v>
      </c>
      <c r="B13" s="40" t="s">
        <v>147</v>
      </c>
      <c r="C13" s="36">
        <f t="shared" ref="C13:M13" si="6">SUM(C29,C44,C59)</f>
        <v>100</v>
      </c>
      <c r="D13" s="36">
        <f t="shared" si="6"/>
        <v>97</v>
      </c>
      <c r="E13" s="36">
        <f t="shared" si="6"/>
        <v>108</v>
      </c>
      <c r="F13" s="36">
        <f t="shared" si="6"/>
        <v>100</v>
      </c>
      <c r="G13" s="36">
        <f t="shared" si="6"/>
        <v>92</v>
      </c>
      <c r="H13" s="36">
        <f t="shared" si="6"/>
        <v>78</v>
      </c>
      <c r="I13" s="36">
        <f t="shared" si="6"/>
        <v>88</v>
      </c>
      <c r="J13" s="36">
        <f t="shared" si="6"/>
        <v>90</v>
      </c>
      <c r="K13" s="36">
        <f t="shared" si="6"/>
        <v>93</v>
      </c>
      <c r="L13" s="36">
        <f t="shared" si="6"/>
        <v>85</v>
      </c>
      <c r="M13" s="36">
        <f t="shared" si="6"/>
        <v>90</v>
      </c>
      <c r="N13" s="46" t="s">
        <v>284</v>
      </c>
    </row>
    <row r="14" spans="1:14" x14ac:dyDescent="0.3">
      <c r="A14" s="24" t="s">
        <v>154</v>
      </c>
      <c r="B14" s="40" t="s">
        <v>58</v>
      </c>
      <c r="C14" s="36">
        <f t="shared" ref="C14:M14" si="7">SUM(C30,C45,C60)</f>
        <v>1786</v>
      </c>
      <c r="D14" s="36">
        <f t="shared" si="7"/>
        <v>1719</v>
      </c>
      <c r="E14" s="36">
        <f t="shared" si="7"/>
        <v>1671</v>
      </c>
      <c r="F14" s="36">
        <f t="shared" si="7"/>
        <v>1645</v>
      </c>
      <c r="G14" s="36">
        <f t="shared" si="7"/>
        <v>1624</v>
      </c>
      <c r="H14" s="36">
        <f t="shared" si="7"/>
        <v>1602</v>
      </c>
      <c r="I14" s="36">
        <f t="shared" si="7"/>
        <v>1581</v>
      </c>
      <c r="J14" s="36">
        <f t="shared" si="7"/>
        <v>1560</v>
      </c>
      <c r="K14" s="36">
        <f t="shared" si="7"/>
        <v>1540</v>
      </c>
      <c r="L14" s="36">
        <f t="shared" si="7"/>
        <v>1520</v>
      </c>
      <c r="M14" s="36">
        <f t="shared" si="7"/>
        <v>1502</v>
      </c>
      <c r="N14" s="46" t="s">
        <v>284</v>
      </c>
    </row>
    <row r="15" spans="1:14" x14ac:dyDescent="0.3">
      <c r="A15" s="41" t="s">
        <v>153</v>
      </c>
      <c r="B15" s="40" t="s">
        <v>59</v>
      </c>
      <c r="C15" s="36">
        <f t="shared" ref="C15:M15" si="8">SUM(C31,C46,C61)</f>
        <v>695</v>
      </c>
      <c r="D15" s="36">
        <f t="shared" si="8"/>
        <v>700</v>
      </c>
      <c r="E15" s="36">
        <f t="shared" si="8"/>
        <v>632</v>
      </c>
      <c r="F15" s="36">
        <f t="shared" si="8"/>
        <v>608</v>
      </c>
      <c r="G15" s="36">
        <f t="shared" si="8"/>
        <v>590</v>
      </c>
      <c r="H15" s="36">
        <f t="shared" si="8"/>
        <v>590</v>
      </c>
      <c r="I15" s="36">
        <f t="shared" si="8"/>
        <v>580</v>
      </c>
      <c r="J15" s="36">
        <f t="shared" si="8"/>
        <v>570</v>
      </c>
      <c r="K15" s="36">
        <f t="shared" si="8"/>
        <v>564</v>
      </c>
      <c r="L15" s="36">
        <f t="shared" si="8"/>
        <v>550</v>
      </c>
      <c r="M15" s="36">
        <f t="shared" si="8"/>
        <v>545</v>
      </c>
      <c r="N15" s="46" t="s">
        <v>284</v>
      </c>
    </row>
    <row r="16" spans="1:14" x14ac:dyDescent="0.3">
      <c r="A16" s="41" t="s">
        <v>152</v>
      </c>
      <c r="B16" s="27" t="s">
        <v>148</v>
      </c>
      <c r="C16" s="36">
        <f t="shared" ref="C16:M16" si="9">SUM(C32,C47,C62)</f>
        <v>375</v>
      </c>
      <c r="D16" s="36">
        <f t="shared" si="9"/>
        <v>365</v>
      </c>
      <c r="E16" s="36">
        <f t="shared" si="9"/>
        <v>354</v>
      </c>
      <c r="F16" s="36">
        <f t="shared" si="9"/>
        <v>333</v>
      </c>
      <c r="G16" s="36">
        <f t="shared" si="9"/>
        <v>325</v>
      </c>
      <c r="H16" s="36">
        <f t="shared" si="9"/>
        <v>320</v>
      </c>
      <c r="I16" s="36">
        <f t="shared" si="9"/>
        <v>315</v>
      </c>
      <c r="J16" s="36">
        <f t="shared" si="9"/>
        <v>310</v>
      </c>
      <c r="K16" s="36">
        <f t="shared" si="9"/>
        <v>300</v>
      </c>
      <c r="L16" s="36">
        <f t="shared" si="9"/>
        <v>291</v>
      </c>
      <c r="M16" s="36">
        <f t="shared" si="9"/>
        <v>280</v>
      </c>
      <c r="N16" s="46" t="s">
        <v>284</v>
      </c>
    </row>
    <row r="17" spans="1:23" ht="41.25" x14ac:dyDescent="0.3">
      <c r="A17" s="41" t="s">
        <v>164</v>
      </c>
      <c r="B17" s="40" t="s">
        <v>165</v>
      </c>
      <c r="C17" s="36">
        <f t="shared" ref="C17:M17" si="10">SUM(C33,C48,C63)</f>
        <v>2313</v>
      </c>
      <c r="D17" s="36">
        <f t="shared" si="10"/>
        <v>2241</v>
      </c>
      <c r="E17" s="36">
        <f t="shared" si="10"/>
        <v>2178</v>
      </c>
      <c r="F17" s="36">
        <f t="shared" si="10"/>
        <v>2129</v>
      </c>
      <c r="G17" s="36">
        <f t="shared" si="10"/>
        <v>2074</v>
      </c>
      <c r="H17" s="36">
        <f t="shared" si="10"/>
        <v>2045</v>
      </c>
      <c r="I17" s="36">
        <f t="shared" si="10"/>
        <v>2027</v>
      </c>
      <c r="J17" s="36">
        <f t="shared" si="10"/>
        <v>2007</v>
      </c>
      <c r="K17" s="36">
        <f t="shared" si="10"/>
        <v>1979</v>
      </c>
      <c r="L17" s="36">
        <f t="shared" si="10"/>
        <v>1941</v>
      </c>
      <c r="M17" s="36">
        <f t="shared" si="10"/>
        <v>1932</v>
      </c>
      <c r="N17" s="29"/>
    </row>
    <row r="18" spans="1:23" ht="22.5" x14ac:dyDescent="0.3">
      <c r="A18" s="41" t="s">
        <v>163</v>
      </c>
      <c r="B18" s="40" t="s">
        <v>166</v>
      </c>
      <c r="C18" s="36">
        <f t="shared" ref="C18:M18" si="11">SUM(C34,C49,C64)</f>
        <v>1429</v>
      </c>
      <c r="D18" s="36">
        <f t="shared" si="11"/>
        <v>1386</v>
      </c>
      <c r="E18" s="36">
        <f t="shared" si="11"/>
        <v>1347</v>
      </c>
      <c r="F18" s="36">
        <f t="shared" si="11"/>
        <v>1316</v>
      </c>
      <c r="G18" s="36">
        <f t="shared" si="11"/>
        <v>1276</v>
      </c>
      <c r="H18" s="36">
        <f t="shared" si="11"/>
        <v>1240</v>
      </c>
      <c r="I18" s="36">
        <f t="shared" si="11"/>
        <v>1212</v>
      </c>
      <c r="J18" s="36">
        <f t="shared" si="11"/>
        <v>1182</v>
      </c>
      <c r="K18" s="36">
        <f t="shared" si="11"/>
        <v>1150</v>
      </c>
      <c r="L18" s="36">
        <f t="shared" si="11"/>
        <v>1130</v>
      </c>
      <c r="M18" s="36">
        <f t="shared" si="11"/>
        <v>1112</v>
      </c>
      <c r="N18" s="29"/>
    </row>
    <row r="19" spans="1:23" ht="22.5" x14ac:dyDescent="0.3">
      <c r="A19" s="41" t="s">
        <v>162</v>
      </c>
      <c r="B19" s="40" t="s">
        <v>149</v>
      </c>
      <c r="C19" s="36">
        <f t="shared" ref="C19:M19" si="12">SUM(C35,C50,C65)</f>
        <v>2216</v>
      </c>
      <c r="D19" s="36">
        <f t="shared" si="12"/>
        <v>2129</v>
      </c>
      <c r="E19" s="36">
        <f t="shared" si="12"/>
        <v>2068</v>
      </c>
      <c r="F19" s="36">
        <f t="shared" si="12"/>
        <v>2001</v>
      </c>
      <c r="G19" s="36">
        <f t="shared" si="12"/>
        <v>1925</v>
      </c>
      <c r="H19" s="36">
        <f t="shared" si="12"/>
        <v>1862</v>
      </c>
      <c r="I19" s="36">
        <f t="shared" si="12"/>
        <v>1800</v>
      </c>
      <c r="J19" s="36">
        <f t="shared" si="12"/>
        <v>1745</v>
      </c>
      <c r="K19" s="36">
        <f t="shared" si="12"/>
        <v>1686</v>
      </c>
      <c r="L19" s="36">
        <f t="shared" si="12"/>
        <v>1645</v>
      </c>
      <c r="M19" s="36">
        <f t="shared" si="12"/>
        <v>1603</v>
      </c>
      <c r="N19" s="29"/>
    </row>
    <row r="20" spans="1:23" ht="41.25" x14ac:dyDescent="0.3">
      <c r="A20" s="41" t="s">
        <v>47</v>
      </c>
      <c r="B20" s="100" t="s">
        <v>427</v>
      </c>
      <c r="C20" s="46" t="s">
        <v>284</v>
      </c>
      <c r="D20" s="46" t="s">
        <v>284</v>
      </c>
      <c r="E20" s="46" t="s">
        <v>284</v>
      </c>
      <c r="F20" s="46" t="s">
        <v>284</v>
      </c>
      <c r="G20" s="46" t="s">
        <v>284</v>
      </c>
      <c r="H20" s="46" t="s">
        <v>284</v>
      </c>
      <c r="I20" s="46" t="s">
        <v>284</v>
      </c>
      <c r="J20" s="46" t="s">
        <v>284</v>
      </c>
      <c r="K20" s="46" t="s">
        <v>284</v>
      </c>
      <c r="L20" s="46" t="s">
        <v>284</v>
      </c>
      <c r="M20" s="46" t="s">
        <v>284</v>
      </c>
      <c r="N20" s="46" t="s">
        <v>284</v>
      </c>
    </row>
    <row r="21" spans="1:23" x14ac:dyDescent="0.3">
      <c r="A21" s="24" t="s">
        <v>161</v>
      </c>
      <c r="B21" s="40" t="s">
        <v>57</v>
      </c>
      <c r="C21" s="127">
        <f t="shared" ref="C21:M21" si="13">C24+C25+C26+C30+C31</f>
        <v>3369</v>
      </c>
      <c r="D21" s="197">
        <f t="shared" si="13"/>
        <v>3273</v>
      </c>
      <c r="E21" s="197">
        <f t="shared" si="13"/>
        <v>3185</v>
      </c>
      <c r="F21" s="36">
        <f t="shared" si="13"/>
        <v>3123</v>
      </c>
      <c r="G21" s="212">
        <f t="shared" si="13"/>
        <v>3069</v>
      </c>
      <c r="H21" s="36">
        <f t="shared" si="13"/>
        <v>3055</v>
      </c>
      <c r="I21" s="36">
        <f t="shared" si="13"/>
        <v>3037</v>
      </c>
      <c r="J21" s="212">
        <f t="shared" si="13"/>
        <v>3015</v>
      </c>
      <c r="K21" s="212">
        <f t="shared" si="13"/>
        <v>2989</v>
      </c>
      <c r="L21" s="36">
        <f t="shared" si="13"/>
        <v>2953</v>
      </c>
      <c r="M21" s="212">
        <f t="shared" si="13"/>
        <v>2955</v>
      </c>
      <c r="N21" s="29"/>
    </row>
    <row r="22" spans="1:23" s="238" customFormat="1" x14ac:dyDescent="0.3">
      <c r="A22" s="236"/>
      <c r="B22" s="220"/>
      <c r="C22" s="191"/>
      <c r="D22" s="237">
        <f>D21/C21%</f>
        <v>97.150489759572579</v>
      </c>
      <c r="E22" s="237">
        <f t="shared" ref="E22:M22" si="14">E21/D21%</f>
        <v>97.311335166513913</v>
      </c>
      <c r="F22" s="237">
        <f t="shared" si="14"/>
        <v>98.053375196232338</v>
      </c>
      <c r="G22" s="237">
        <f t="shared" si="14"/>
        <v>98.270893371757921</v>
      </c>
      <c r="H22" s="237">
        <f t="shared" si="14"/>
        <v>99.543825350276961</v>
      </c>
      <c r="I22" s="237">
        <f t="shared" si="14"/>
        <v>99.41080196399345</v>
      </c>
      <c r="J22" s="237">
        <f t="shared" si="14"/>
        <v>99.275600921962464</v>
      </c>
      <c r="K22" s="237">
        <f t="shared" si="14"/>
        <v>99.13764510779437</v>
      </c>
      <c r="L22" s="237">
        <f t="shared" si="14"/>
        <v>98.795583807293411</v>
      </c>
      <c r="M22" s="237">
        <f t="shared" si="14"/>
        <v>100.06772773450727</v>
      </c>
      <c r="N22" s="220"/>
      <c r="W22" s="239"/>
    </row>
    <row r="23" spans="1:23" x14ac:dyDescent="0.3">
      <c r="A23" s="41"/>
      <c r="B23" s="40" t="s">
        <v>141</v>
      </c>
      <c r="C23" s="46" t="s">
        <v>284</v>
      </c>
      <c r="D23" s="46" t="s">
        <v>284</v>
      </c>
      <c r="E23" s="46" t="s">
        <v>284</v>
      </c>
      <c r="F23" s="46" t="s">
        <v>284</v>
      </c>
      <c r="G23" s="46" t="s">
        <v>284</v>
      </c>
      <c r="H23" s="46" t="s">
        <v>284</v>
      </c>
      <c r="I23" s="46" t="s">
        <v>284</v>
      </c>
      <c r="J23" s="46" t="s">
        <v>284</v>
      </c>
      <c r="K23" s="46" t="s">
        <v>284</v>
      </c>
      <c r="L23" s="46" t="s">
        <v>284</v>
      </c>
      <c r="M23" s="46" t="s">
        <v>284</v>
      </c>
      <c r="N23" s="46" t="s">
        <v>284</v>
      </c>
    </row>
    <row r="24" spans="1:23" x14ac:dyDescent="0.3">
      <c r="A24" s="41" t="s">
        <v>160</v>
      </c>
      <c r="B24" s="40" t="s">
        <v>142</v>
      </c>
      <c r="C24" s="42">
        <v>47</v>
      </c>
      <c r="D24" s="42">
        <v>46</v>
      </c>
      <c r="E24" s="42">
        <v>60</v>
      </c>
      <c r="F24" s="42">
        <v>60</v>
      </c>
      <c r="G24" s="42">
        <v>59</v>
      </c>
      <c r="H24" s="42">
        <v>59</v>
      </c>
      <c r="I24" s="42">
        <v>60</v>
      </c>
      <c r="J24" s="42">
        <v>62</v>
      </c>
      <c r="K24" s="42">
        <v>62</v>
      </c>
      <c r="L24" s="42">
        <v>62</v>
      </c>
      <c r="M24" s="42">
        <v>62</v>
      </c>
      <c r="N24" s="46" t="s">
        <v>284</v>
      </c>
    </row>
    <row r="25" spans="1:23" x14ac:dyDescent="0.3">
      <c r="A25" s="41" t="s">
        <v>159</v>
      </c>
      <c r="B25" s="40" t="s">
        <v>143</v>
      </c>
      <c r="C25" s="42">
        <v>313</v>
      </c>
      <c r="D25" s="42">
        <v>290</v>
      </c>
      <c r="E25" s="42">
        <v>300</v>
      </c>
      <c r="F25" s="42">
        <v>312</v>
      </c>
      <c r="G25" s="42">
        <v>312</v>
      </c>
      <c r="H25" s="42">
        <v>321</v>
      </c>
      <c r="I25" s="42">
        <v>326</v>
      </c>
      <c r="J25" s="42">
        <v>327</v>
      </c>
      <c r="K25" s="42">
        <v>328</v>
      </c>
      <c r="L25" s="42">
        <v>330</v>
      </c>
      <c r="M25" s="42">
        <v>332</v>
      </c>
      <c r="N25" s="46" t="s">
        <v>284</v>
      </c>
    </row>
    <row r="26" spans="1:23" x14ac:dyDescent="0.3">
      <c r="A26" s="41" t="s">
        <v>158</v>
      </c>
      <c r="B26" s="40" t="s">
        <v>150</v>
      </c>
      <c r="C26" s="36">
        <f>C27+C28+C29</f>
        <v>528</v>
      </c>
      <c r="D26" s="36">
        <f t="shared" ref="D26:M26" si="15">D27+D28+D29</f>
        <v>518</v>
      </c>
      <c r="E26" s="36">
        <f t="shared" si="15"/>
        <v>522</v>
      </c>
      <c r="F26" s="36">
        <f>F27+F28+F29</f>
        <v>498</v>
      </c>
      <c r="G26" s="36">
        <f t="shared" si="15"/>
        <v>484</v>
      </c>
      <c r="H26" s="36">
        <f t="shared" si="15"/>
        <v>483</v>
      </c>
      <c r="I26" s="36">
        <f>I27+I28+I29</f>
        <v>490</v>
      </c>
      <c r="J26" s="36">
        <f>J27+J28+J29</f>
        <v>496</v>
      </c>
      <c r="K26" s="36">
        <f t="shared" si="15"/>
        <v>495</v>
      </c>
      <c r="L26" s="36">
        <f t="shared" si="15"/>
        <v>491</v>
      </c>
      <c r="M26" s="36">
        <f t="shared" si="15"/>
        <v>514</v>
      </c>
      <c r="N26" s="46" t="s">
        <v>284</v>
      </c>
    </row>
    <row r="27" spans="1:23" x14ac:dyDescent="0.3">
      <c r="A27" s="41" t="s">
        <v>157</v>
      </c>
      <c r="B27" s="40" t="s">
        <v>145</v>
      </c>
      <c r="C27" s="42">
        <v>376</v>
      </c>
      <c r="D27" s="42">
        <v>361</v>
      </c>
      <c r="E27" s="42">
        <v>369</v>
      </c>
      <c r="F27" s="42">
        <v>347</v>
      </c>
      <c r="G27" s="42">
        <v>359</v>
      </c>
      <c r="H27" s="42">
        <v>360</v>
      </c>
      <c r="I27" s="42">
        <v>359</v>
      </c>
      <c r="J27" s="42">
        <v>359</v>
      </c>
      <c r="K27" s="42">
        <v>356</v>
      </c>
      <c r="L27" s="42">
        <v>361</v>
      </c>
      <c r="M27" s="42">
        <v>364</v>
      </c>
      <c r="N27" s="46" t="s">
        <v>284</v>
      </c>
    </row>
    <row r="28" spans="1:23" x14ac:dyDescent="0.3">
      <c r="A28" s="26" t="s">
        <v>156</v>
      </c>
      <c r="B28" s="27" t="s">
        <v>146</v>
      </c>
      <c r="C28" s="42">
        <v>52</v>
      </c>
      <c r="D28" s="42">
        <v>60</v>
      </c>
      <c r="E28" s="42">
        <v>45</v>
      </c>
      <c r="F28" s="42">
        <v>51</v>
      </c>
      <c r="G28" s="42">
        <v>33</v>
      </c>
      <c r="H28" s="42">
        <v>45</v>
      </c>
      <c r="I28" s="42">
        <v>43</v>
      </c>
      <c r="J28" s="42">
        <v>47</v>
      </c>
      <c r="K28" s="42">
        <v>46</v>
      </c>
      <c r="L28" s="42">
        <v>45</v>
      </c>
      <c r="M28" s="42">
        <v>60</v>
      </c>
      <c r="N28" s="46" t="s">
        <v>284</v>
      </c>
    </row>
    <row r="29" spans="1:23" x14ac:dyDescent="0.3">
      <c r="A29" s="41" t="s">
        <v>155</v>
      </c>
      <c r="B29" s="40" t="s">
        <v>147</v>
      </c>
      <c r="C29" s="42">
        <v>100</v>
      </c>
      <c r="D29" s="42">
        <v>97</v>
      </c>
      <c r="E29" s="42">
        <v>108</v>
      </c>
      <c r="F29" s="42">
        <v>100</v>
      </c>
      <c r="G29" s="42">
        <v>92</v>
      </c>
      <c r="H29" s="42">
        <v>78</v>
      </c>
      <c r="I29" s="42">
        <v>88</v>
      </c>
      <c r="J29" s="42">
        <v>90</v>
      </c>
      <c r="K29" s="42">
        <v>93</v>
      </c>
      <c r="L29" s="42">
        <v>85</v>
      </c>
      <c r="M29" s="42">
        <v>90</v>
      </c>
      <c r="N29" s="46" t="s">
        <v>284</v>
      </c>
    </row>
    <row r="30" spans="1:23" x14ac:dyDescent="0.3">
      <c r="A30" s="41" t="s">
        <v>154</v>
      </c>
      <c r="B30" s="40" t="s">
        <v>58</v>
      </c>
      <c r="C30" s="42">
        <v>1786</v>
      </c>
      <c r="D30" s="213">
        <v>1719</v>
      </c>
      <c r="E30" s="213">
        <v>1671</v>
      </c>
      <c r="F30" s="213">
        <v>1645</v>
      </c>
      <c r="G30" s="213">
        <v>1624</v>
      </c>
      <c r="H30" s="213">
        <v>1602</v>
      </c>
      <c r="I30" s="213">
        <v>1581</v>
      </c>
      <c r="J30" s="213">
        <v>1560</v>
      </c>
      <c r="K30" s="213">
        <v>1540</v>
      </c>
      <c r="L30" s="213">
        <v>1520</v>
      </c>
      <c r="M30" s="213">
        <v>1502</v>
      </c>
      <c r="N30" s="46" t="s">
        <v>284</v>
      </c>
    </row>
    <row r="31" spans="1:23" x14ac:dyDescent="0.3">
      <c r="A31" s="41" t="s">
        <v>153</v>
      </c>
      <c r="B31" s="40" t="s">
        <v>59</v>
      </c>
      <c r="C31" s="42">
        <v>695</v>
      </c>
      <c r="D31" s="213">
        <v>700</v>
      </c>
      <c r="E31" s="213">
        <v>632</v>
      </c>
      <c r="F31" s="213">
        <v>608</v>
      </c>
      <c r="G31" s="213">
        <v>590</v>
      </c>
      <c r="H31" s="213">
        <v>590</v>
      </c>
      <c r="I31" s="213">
        <v>580</v>
      </c>
      <c r="J31" s="213">
        <v>570</v>
      </c>
      <c r="K31" s="213">
        <v>564</v>
      </c>
      <c r="L31" s="213">
        <v>550</v>
      </c>
      <c r="M31" s="213">
        <v>545</v>
      </c>
      <c r="N31" s="46" t="s">
        <v>284</v>
      </c>
    </row>
    <row r="32" spans="1:23" x14ac:dyDescent="0.3">
      <c r="A32" s="41" t="s">
        <v>152</v>
      </c>
      <c r="B32" s="132" t="s">
        <v>148</v>
      </c>
      <c r="C32" s="42">
        <v>375</v>
      </c>
      <c r="D32" s="213">
        <v>365</v>
      </c>
      <c r="E32" s="213">
        <v>354</v>
      </c>
      <c r="F32" s="213">
        <v>333</v>
      </c>
      <c r="G32" s="213">
        <v>325</v>
      </c>
      <c r="H32" s="213">
        <v>320</v>
      </c>
      <c r="I32" s="213">
        <v>315</v>
      </c>
      <c r="J32" s="213">
        <v>310</v>
      </c>
      <c r="K32" s="213">
        <v>300</v>
      </c>
      <c r="L32" s="213">
        <v>291</v>
      </c>
      <c r="M32" s="213">
        <v>280</v>
      </c>
      <c r="N32" s="46" t="s">
        <v>284</v>
      </c>
    </row>
    <row r="33" spans="1:14" ht="37.5" x14ac:dyDescent="0.3">
      <c r="A33" s="41">
        <v>2</v>
      </c>
      <c r="B33" s="40" t="s">
        <v>60</v>
      </c>
      <c r="C33" s="36">
        <f>C28+C29+C30+C32</f>
        <v>2313</v>
      </c>
      <c r="D33" s="212">
        <f t="shared" ref="D33:M33" si="16">D28+D29+D30+D32</f>
        <v>2241</v>
      </c>
      <c r="E33" s="36">
        <f t="shared" si="16"/>
        <v>2178</v>
      </c>
      <c r="F33" s="36">
        <f t="shared" si="16"/>
        <v>2129</v>
      </c>
      <c r="G33" s="36">
        <f t="shared" si="16"/>
        <v>2074</v>
      </c>
      <c r="H33" s="36">
        <f t="shared" si="16"/>
        <v>2045</v>
      </c>
      <c r="I33" s="36">
        <f t="shared" si="16"/>
        <v>2027</v>
      </c>
      <c r="J33" s="36">
        <f t="shared" si="16"/>
        <v>2007</v>
      </c>
      <c r="K33" s="36">
        <f t="shared" si="16"/>
        <v>1979</v>
      </c>
      <c r="L33" s="36">
        <f t="shared" si="16"/>
        <v>1941</v>
      </c>
      <c r="M33" s="36">
        <f t="shared" si="16"/>
        <v>1932</v>
      </c>
      <c r="N33" s="42"/>
    </row>
    <row r="34" spans="1:14" x14ac:dyDescent="0.3">
      <c r="A34" s="41">
        <v>3</v>
      </c>
      <c r="B34" s="40" t="s">
        <v>151</v>
      </c>
      <c r="C34" s="42">
        <v>1429</v>
      </c>
      <c r="D34" s="213">
        <v>1386</v>
      </c>
      <c r="E34" s="213">
        <v>1347</v>
      </c>
      <c r="F34" s="213">
        <v>1316</v>
      </c>
      <c r="G34" s="213">
        <v>1276</v>
      </c>
      <c r="H34" s="213">
        <v>1240</v>
      </c>
      <c r="I34" s="213">
        <v>1212</v>
      </c>
      <c r="J34" s="213">
        <v>1182</v>
      </c>
      <c r="K34" s="213">
        <v>1150</v>
      </c>
      <c r="L34" s="213">
        <v>1130</v>
      </c>
      <c r="M34" s="213">
        <v>1112</v>
      </c>
      <c r="N34" s="42"/>
    </row>
    <row r="35" spans="1:14" x14ac:dyDescent="0.3">
      <c r="A35" s="24">
        <v>4</v>
      </c>
      <c r="B35" s="40" t="s">
        <v>61</v>
      </c>
      <c r="C35" s="42">
        <v>2216</v>
      </c>
      <c r="D35" s="213">
        <v>2129</v>
      </c>
      <c r="E35" s="213">
        <v>2068</v>
      </c>
      <c r="F35" s="213">
        <v>2001</v>
      </c>
      <c r="G35" s="213">
        <v>1925</v>
      </c>
      <c r="H35" s="213">
        <v>1862</v>
      </c>
      <c r="I35" s="213">
        <v>1800</v>
      </c>
      <c r="J35" s="213">
        <v>1745</v>
      </c>
      <c r="K35" s="213">
        <v>1686</v>
      </c>
      <c r="L35" s="213">
        <v>1645</v>
      </c>
      <c r="M35" s="213">
        <v>1603</v>
      </c>
      <c r="N35" s="42"/>
    </row>
    <row r="36" spans="1:14" ht="41.25" x14ac:dyDescent="0.3">
      <c r="A36" s="41" t="s">
        <v>404</v>
      </c>
      <c r="B36" s="48" t="s">
        <v>167</v>
      </c>
      <c r="C36" s="46" t="s">
        <v>284</v>
      </c>
      <c r="D36" s="46" t="s">
        <v>284</v>
      </c>
      <c r="E36" s="46" t="s">
        <v>284</v>
      </c>
      <c r="F36" s="46" t="s">
        <v>284</v>
      </c>
      <c r="G36" s="46" t="s">
        <v>284</v>
      </c>
      <c r="H36" s="46" t="s">
        <v>284</v>
      </c>
      <c r="I36" s="46" t="s">
        <v>284</v>
      </c>
      <c r="J36" s="46" t="s">
        <v>284</v>
      </c>
      <c r="K36" s="46" t="s">
        <v>284</v>
      </c>
      <c r="L36" s="46" t="s">
        <v>284</v>
      </c>
      <c r="M36" s="46" t="s">
        <v>284</v>
      </c>
      <c r="N36" s="46" t="s">
        <v>284</v>
      </c>
    </row>
    <row r="37" spans="1:14" x14ac:dyDescent="0.3">
      <c r="A37" s="24" t="s">
        <v>161</v>
      </c>
      <c r="B37" s="40" t="s">
        <v>57</v>
      </c>
      <c r="C37" s="36">
        <f>C39+C40+C41+C45+C46</f>
        <v>0</v>
      </c>
      <c r="D37" s="36">
        <f t="shared" ref="D37:M37" si="17">D39+D40+D41+D45+D46</f>
        <v>0</v>
      </c>
      <c r="E37" s="36">
        <f t="shared" si="17"/>
        <v>0</v>
      </c>
      <c r="F37" s="36">
        <f t="shared" si="17"/>
        <v>0</v>
      </c>
      <c r="G37" s="36">
        <f t="shared" si="17"/>
        <v>0</v>
      </c>
      <c r="H37" s="36">
        <f t="shared" si="17"/>
        <v>0</v>
      </c>
      <c r="I37" s="36">
        <f t="shared" si="17"/>
        <v>0</v>
      </c>
      <c r="J37" s="36">
        <f t="shared" si="17"/>
        <v>0</v>
      </c>
      <c r="K37" s="36">
        <f t="shared" si="17"/>
        <v>0</v>
      </c>
      <c r="L37" s="36">
        <f t="shared" si="17"/>
        <v>0</v>
      </c>
      <c r="M37" s="36">
        <f t="shared" si="17"/>
        <v>0</v>
      </c>
      <c r="N37" s="46" t="s">
        <v>284</v>
      </c>
    </row>
    <row r="38" spans="1:14" x14ac:dyDescent="0.3">
      <c r="A38" s="41"/>
      <c r="B38" s="40" t="s">
        <v>141</v>
      </c>
      <c r="C38" s="46" t="s">
        <v>284</v>
      </c>
      <c r="D38" s="46" t="s">
        <v>284</v>
      </c>
      <c r="E38" s="46" t="s">
        <v>284</v>
      </c>
      <c r="F38" s="46" t="s">
        <v>284</v>
      </c>
      <c r="G38" s="46" t="s">
        <v>284</v>
      </c>
      <c r="H38" s="46" t="s">
        <v>284</v>
      </c>
      <c r="I38" s="46" t="s">
        <v>284</v>
      </c>
      <c r="J38" s="46" t="s">
        <v>284</v>
      </c>
      <c r="K38" s="46" t="s">
        <v>284</v>
      </c>
      <c r="L38" s="46" t="s">
        <v>284</v>
      </c>
      <c r="M38" s="46" t="s">
        <v>284</v>
      </c>
      <c r="N38" s="46" t="s">
        <v>284</v>
      </c>
    </row>
    <row r="39" spans="1:14" x14ac:dyDescent="0.3">
      <c r="A39" s="41" t="s">
        <v>160</v>
      </c>
      <c r="B39" s="40" t="s">
        <v>142</v>
      </c>
      <c r="C39" s="42"/>
      <c r="D39" s="42"/>
      <c r="E39" s="42"/>
      <c r="F39" s="42"/>
      <c r="G39" s="42"/>
      <c r="H39" s="42"/>
      <c r="I39" s="42"/>
      <c r="J39" s="42"/>
      <c r="K39" s="42"/>
      <c r="L39" s="42"/>
      <c r="M39" s="42"/>
      <c r="N39" s="46" t="s">
        <v>284</v>
      </c>
    </row>
    <row r="40" spans="1:14" x14ac:dyDescent="0.3">
      <c r="A40" s="41" t="s">
        <v>159</v>
      </c>
      <c r="B40" s="40" t="s">
        <v>143</v>
      </c>
      <c r="C40" s="42"/>
      <c r="D40" s="42"/>
      <c r="E40" s="42"/>
      <c r="F40" s="42"/>
      <c r="G40" s="42"/>
      <c r="H40" s="42"/>
      <c r="I40" s="42"/>
      <c r="J40" s="42"/>
      <c r="K40" s="42"/>
      <c r="L40" s="42"/>
      <c r="M40" s="42"/>
      <c r="N40" s="46" t="s">
        <v>284</v>
      </c>
    </row>
    <row r="41" spans="1:14" x14ac:dyDescent="0.3">
      <c r="A41" s="41" t="s">
        <v>158</v>
      </c>
      <c r="B41" s="40" t="s">
        <v>150</v>
      </c>
      <c r="C41" s="36">
        <f t="shared" ref="C41:M41" si="18">C42+C43+C44</f>
        <v>0</v>
      </c>
      <c r="D41" s="36">
        <f t="shared" si="18"/>
        <v>0</v>
      </c>
      <c r="E41" s="36">
        <f t="shared" si="18"/>
        <v>0</v>
      </c>
      <c r="F41" s="36">
        <f t="shared" si="18"/>
        <v>0</v>
      </c>
      <c r="G41" s="36">
        <f t="shared" si="18"/>
        <v>0</v>
      </c>
      <c r="H41" s="36">
        <f t="shared" si="18"/>
        <v>0</v>
      </c>
      <c r="I41" s="36">
        <f t="shared" si="18"/>
        <v>0</v>
      </c>
      <c r="J41" s="36">
        <f t="shared" si="18"/>
        <v>0</v>
      </c>
      <c r="K41" s="36">
        <f t="shared" si="18"/>
        <v>0</v>
      </c>
      <c r="L41" s="36">
        <f t="shared" si="18"/>
        <v>0</v>
      </c>
      <c r="M41" s="36">
        <f t="shared" si="18"/>
        <v>0</v>
      </c>
      <c r="N41" s="46" t="s">
        <v>284</v>
      </c>
    </row>
    <row r="42" spans="1:14" x14ac:dyDescent="0.3">
      <c r="A42" s="41" t="s">
        <v>157</v>
      </c>
      <c r="B42" s="40" t="s">
        <v>145</v>
      </c>
      <c r="C42" s="42"/>
      <c r="D42" s="42"/>
      <c r="E42" s="42"/>
      <c r="F42" s="42"/>
      <c r="G42" s="42"/>
      <c r="H42" s="42"/>
      <c r="I42" s="42"/>
      <c r="J42" s="42"/>
      <c r="K42" s="42"/>
      <c r="L42" s="42"/>
      <c r="M42" s="42"/>
      <c r="N42" s="46" t="s">
        <v>284</v>
      </c>
    </row>
    <row r="43" spans="1:14" x14ac:dyDescent="0.3">
      <c r="A43" s="26" t="s">
        <v>156</v>
      </c>
      <c r="B43" s="27" t="s">
        <v>146</v>
      </c>
      <c r="C43" s="42"/>
      <c r="D43" s="42"/>
      <c r="E43" s="42"/>
      <c r="F43" s="42"/>
      <c r="G43" s="42"/>
      <c r="H43" s="42"/>
      <c r="I43" s="42"/>
      <c r="J43" s="42"/>
      <c r="K43" s="42"/>
      <c r="L43" s="42"/>
      <c r="M43" s="42"/>
      <c r="N43" s="46" t="s">
        <v>284</v>
      </c>
    </row>
    <row r="44" spans="1:14" x14ac:dyDescent="0.3">
      <c r="A44" s="41" t="s">
        <v>155</v>
      </c>
      <c r="B44" s="40" t="s">
        <v>147</v>
      </c>
      <c r="C44" s="42"/>
      <c r="D44" s="42"/>
      <c r="E44" s="42"/>
      <c r="F44" s="42"/>
      <c r="G44" s="42"/>
      <c r="H44" s="42"/>
      <c r="I44" s="42"/>
      <c r="J44" s="42"/>
      <c r="K44" s="42"/>
      <c r="L44" s="42"/>
      <c r="M44" s="42"/>
      <c r="N44" s="46" t="s">
        <v>284</v>
      </c>
    </row>
    <row r="45" spans="1:14" x14ac:dyDescent="0.3">
      <c r="A45" s="41" t="s">
        <v>154</v>
      </c>
      <c r="B45" s="40" t="s">
        <v>58</v>
      </c>
      <c r="C45" s="42"/>
      <c r="D45" s="42"/>
      <c r="E45" s="42"/>
      <c r="F45" s="42"/>
      <c r="G45" s="42"/>
      <c r="H45" s="42"/>
      <c r="I45" s="42"/>
      <c r="J45" s="42"/>
      <c r="K45" s="42"/>
      <c r="L45" s="42"/>
      <c r="M45" s="42"/>
      <c r="N45" s="46" t="s">
        <v>284</v>
      </c>
    </row>
    <row r="46" spans="1:14" x14ac:dyDescent="0.3">
      <c r="A46" s="41" t="s">
        <v>153</v>
      </c>
      <c r="B46" s="40" t="s">
        <v>59</v>
      </c>
      <c r="C46" s="42"/>
      <c r="D46" s="42"/>
      <c r="E46" s="42"/>
      <c r="F46" s="42"/>
      <c r="G46" s="42"/>
      <c r="H46" s="42"/>
      <c r="I46" s="42"/>
      <c r="J46" s="42"/>
      <c r="K46" s="42"/>
      <c r="L46" s="42"/>
      <c r="M46" s="42"/>
      <c r="N46" s="46" t="s">
        <v>284</v>
      </c>
    </row>
    <row r="47" spans="1:14" x14ac:dyDescent="0.3">
      <c r="A47" s="41" t="s">
        <v>152</v>
      </c>
      <c r="B47" s="40" t="s">
        <v>148</v>
      </c>
      <c r="C47" s="42"/>
      <c r="D47" s="42"/>
      <c r="E47" s="42"/>
      <c r="F47" s="42"/>
      <c r="G47" s="42"/>
      <c r="H47" s="42"/>
      <c r="I47" s="42"/>
      <c r="J47" s="42"/>
      <c r="K47" s="42"/>
      <c r="L47" s="42"/>
      <c r="M47" s="42"/>
      <c r="N47" s="46" t="s">
        <v>284</v>
      </c>
    </row>
    <row r="48" spans="1:14" ht="37.5" x14ac:dyDescent="0.3">
      <c r="A48" s="41">
        <v>2</v>
      </c>
      <c r="B48" s="40" t="s">
        <v>60</v>
      </c>
      <c r="C48" s="36">
        <f>C43+C44+C45+C47</f>
        <v>0</v>
      </c>
      <c r="D48" s="36">
        <f t="shared" ref="D48:M48" si="19">D43+D44+D45+D47</f>
        <v>0</v>
      </c>
      <c r="E48" s="36">
        <f t="shared" si="19"/>
        <v>0</v>
      </c>
      <c r="F48" s="36">
        <f t="shared" si="19"/>
        <v>0</v>
      </c>
      <c r="G48" s="36">
        <f t="shared" si="19"/>
        <v>0</v>
      </c>
      <c r="H48" s="36">
        <f t="shared" si="19"/>
        <v>0</v>
      </c>
      <c r="I48" s="36">
        <f t="shared" si="19"/>
        <v>0</v>
      </c>
      <c r="J48" s="36">
        <f t="shared" si="19"/>
        <v>0</v>
      </c>
      <c r="K48" s="36">
        <f t="shared" si="19"/>
        <v>0</v>
      </c>
      <c r="L48" s="36">
        <f t="shared" si="19"/>
        <v>0</v>
      </c>
      <c r="M48" s="36">
        <f t="shared" si="19"/>
        <v>0</v>
      </c>
      <c r="N48" s="42"/>
    </row>
    <row r="49" spans="1:14" x14ac:dyDescent="0.3">
      <c r="A49" s="41">
        <v>3</v>
      </c>
      <c r="B49" s="40" t="s">
        <v>151</v>
      </c>
      <c r="C49" s="42"/>
      <c r="D49" s="42"/>
      <c r="E49" s="42"/>
      <c r="F49" s="42"/>
      <c r="G49" s="42"/>
      <c r="H49" s="42"/>
      <c r="I49" s="42"/>
      <c r="J49" s="42"/>
      <c r="K49" s="42"/>
      <c r="L49" s="42"/>
      <c r="M49" s="42"/>
      <c r="N49" s="42"/>
    </row>
    <row r="50" spans="1:14" x14ac:dyDescent="0.3">
      <c r="A50" s="24">
        <v>4</v>
      </c>
      <c r="B50" s="40" t="s">
        <v>61</v>
      </c>
      <c r="C50" s="42"/>
      <c r="D50" s="42"/>
      <c r="E50" s="42"/>
      <c r="F50" s="42"/>
      <c r="G50" s="42"/>
      <c r="H50" s="42"/>
      <c r="I50" s="42"/>
      <c r="J50" s="42"/>
      <c r="K50" s="42"/>
      <c r="L50" s="42"/>
      <c r="M50" s="42"/>
      <c r="N50" s="42"/>
    </row>
    <row r="51" spans="1:14" ht="41.25" x14ac:dyDescent="0.3">
      <c r="A51" s="41" t="s">
        <v>405</v>
      </c>
      <c r="B51" s="48" t="s">
        <v>167</v>
      </c>
      <c r="C51" s="46" t="s">
        <v>284</v>
      </c>
      <c r="D51" s="46" t="s">
        <v>284</v>
      </c>
      <c r="E51" s="46" t="s">
        <v>284</v>
      </c>
      <c r="F51" s="46" t="s">
        <v>284</v>
      </c>
      <c r="G51" s="46" t="s">
        <v>284</v>
      </c>
      <c r="H51" s="46" t="s">
        <v>284</v>
      </c>
      <c r="I51" s="46" t="s">
        <v>284</v>
      </c>
      <c r="J51" s="46" t="s">
        <v>284</v>
      </c>
      <c r="K51" s="46" t="s">
        <v>284</v>
      </c>
      <c r="L51" s="46" t="s">
        <v>284</v>
      </c>
      <c r="M51" s="46" t="s">
        <v>284</v>
      </c>
      <c r="N51" s="46" t="s">
        <v>284</v>
      </c>
    </row>
    <row r="52" spans="1:14" x14ac:dyDescent="0.3">
      <c r="A52" s="24" t="s">
        <v>161</v>
      </c>
      <c r="B52" s="40" t="s">
        <v>57</v>
      </c>
      <c r="C52" s="36">
        <f>C54+C55+C56+C60+C61</f>
        <v>0</v>
      </c>
      <c r="D52" s="36">
        <f t="shared" ref="D52:M52" si="20">D54+D55+D56+D60+D61</f>
        <v>0</v>
      </c>
      <c r="E52" s="36">
        <f t="shared" si="20"/>
        <v>0</v>
      </c>
      <c r="F52" s="36">
        <f t="shared" si="20"/>
        <v>0</v>
      </c>
      <c r="G52" s="36">
        <f t="shared" si="20"/>
        <v>0</v>
      </c>
      <c r="H52" s="36">
        <f t="shared" si="20"/>
        <v>0</v>
      </c>
      <c r="I52" s="36">
        <f t="shared" si="20"/>
        <v>0</v>
      </c>
      <c r="J52" s="36">
        <f t="shared" si="20"/>
        <v>0</v>
      </c>
      <c r="K52" s="36">
        <f t="shared" si="20"/>
        <v>0</v>
      </c>
      <c r="L52" s="36">
        <f t="shared" si="20"/>
        <v>0</v>
      </c>
      <c r="M52" s="36">
        <f t="shared" si="20"/>
        <v>0</v>
      </c>
      <c r="N52" s="46" t="s">
        <v>284</v>
      </c>
    </row>
    <row r="53" spans="1:14" x14ac:dyDescent="0.3">
      <c r="A53" s="41"/>
      <c r="B53" s="40" t="s">
        <v>141</v>
      </c>
      <c r="C53" s="42"/>
      <c r="D53" s="42"/>
      <c r="E53" s="42"/>
      <c r="F53" s="42"/>
      <c r="G53" s="42"/>
      <c r="H53" s="42"/>
      <c r="I53" s="42"/>
      <c r="J53" s="42"/>
      <c r="K53" s="42"/>
      <c r="L53" s="42"/>
      <c r="M53" s="42"/>
      <c r="N53" s="46" t="s">
        <v>284</v>
      </c>
    </row>
    <row r="54" spans="1:14" x14ac:dyDescent="0.3">
      <c r="A54" s="41" t="s">
        <v>160</v>
      </c>
      <c r="B54" s="40" t="s">
        <v>142</v>
      </c>
      <c r="C54" s="42"/>
      <c r="D54" s="42"/>
      <c r="E54" s="42"/>
      <c r="F54" s="42"/>
      <c r="G54" s="42"/>
      <c r="H54" s="42"/>
      <c r="I54" s="42"/>
      <c r="J54" s="42"/>
      <c r="K54" s="42"/>
      <c r="L54" s="42"/>
      <c r="M54" s="42"/>
      <c r="N54" s="46" t="s">
        <v>284</v>
      </c>
    </row>
    <row r="55" spans="1:14" x14ac:dyDescent="0.3">
      <c r="A55" s="41" t="s">
        <v>159</v>
      </c>
      <c r="B55" s="40" t="s">
        <v>143</v>
      </c>
      <c r="C55" s="42"/>
      <c r="D55" s="42"/>
      <c r="E55" s="42"/>
      <c r="F55" s="42"/>
      <c r="G55" s="42"/>
      <c r="H55" s="42"/>
      <c r="I55" s="42"/>
      <c r="J55" s="42"/>
      <c r="K55" s="42"/>
      <c r="L55" s="42"/>
      <c r="M55" s="42"/>
      <c r="N55" s="46" t="s">
        <v>284</v>
      </c>
    </row>
    <row r="56" spans="1:14" x14ac:dyDescent="0.3">
      <c r="A56" s="41" t="s">
        <v>158</v>
      </c>
      <c r="B56" s="40" t="s">
        <v>150</v>
      </c>
      <c r="C56" s="36">
        <f t="shared" ref="C56:M56" si="21">C57+C58+C59</f>
        <v>0</v>
      </c>
      <c r="D56" s="36">
        <f t="shared" si="21"/>
        <v>0</v>
      </c>
      <c r="E56" s="36">
        <f t="shared" si="21"/>
        <v>0</v>
      </c>
      <c r="F56" s="36">
        <f t="shared" si="21"/>
        <v>0</v>
      </c>
      <c r="G56" s="36">
        <f t="shared" si="21"/>
        <v>0</v>
      </c>
      <c r="H56" s="36">
        <f t="shared" si="21"/>
        <v>0</v>
      </c>
      <c r="I56" s="36">
        <f t="shared" si="21"/>
        <v>0</v>
      </c>
      <c r="J56" s="36">
        <f t="shared" si="21"/>
        <v>0</v>
      </c>
      <c r="K56" s="36">
        <f t="shared" si="21"/>
        <v>0</v>
      </c>
      <c r="L56" s="36">
        <f t="shared" si="21"/>
        <v>0</v>
      </c>
      <c r="M56" s="36">
        <f t="shared" si="21"/>
        <v>0</v>
      </c>
      <c r="N56" s="46" t="s">
        <v>284</v>
      </c>
    </row>
    <row r="57" spans="1:14" x14ac:dyDescent="0.3">
      <c r="A57" s="41" t="s">
        <v>157</v>
      </c>
      <c r="B57" s="40" t="s">
        <v>145</v>
      </c>
      <c r="C57" s="42"/>
      <c r="D57" s="42"/>
      <c r="E57" s="42"/>
      <c r="F57" s="42"/>
      <c r="G57" s="42"/>
      <c r="H57" s="42"/>
      <c r="I57" s="42"/>
      <c r="J57" s="42"/>
      <c r="K57" s="42"/>
      <c r="L57" s="42"/>
      <c r="M57" s="42"/>
      <c r="N57" s="46" t="s">
        <v>284</v>
      </c>
    </row>
    <row r="58" spans="1:14" x14ac:dyDescent="0.3">
      <c r="A58" s="26" t="s">
        <v>156</v>
      </c>
      <c r="B58" s="27" t="s">
        <v>146</v>
      </c>
      <c r="C58" s="42"/>
      <c r="D58" s="42"/>
      <c r="E58" s="42"/>
      <c r="F58" s="42"/>
      <c r="G58" s="42"/>
      <c r="H58" s="42"/>
      <c r="I58" s="42"/>
      <c r="J58" s="42"/>
      <c r="K58" s="42"/>
      <c r="L58" s="42"/>
      <c r="M58" s="42"/>
      <c r="N58" s="46" t="s">
        <v>284</v>
      </c>
    </row>
    <row r="59" spans="1:14" x14ac:dyDescent="0.3">
      <c r="A59" s="41" t="s">
        <v>155</v>
      </c>
      <c r="B59" s="40" t="s">
        <v>147</v>
      </c>
      <c r="C59" s="42"/>
      <c r="D59" s="42"/>
      <c r="E59" s="42"/>
      <c r="F59" s="42"/>
      <c r="G59" s="42"/>
      <c r="H59" s="42"/>
      <c r="I59" s="42"/>
      <c r="J59" s="42"/>
      <c r="K59" s="42"/>
      <c r="L59" s="42"/>
      <c r="M59" s="42"/>
      <c r="N59" s="46" t="s">
        <v>284</v>
      </c>
    </row>
    <row r="60" spans="1:14" x14ac:dyDescent="0.3">
      <c r="A60" s="41" t="s">
        <v>154</v>
      </c>
      <c r="B60" s="40" t="s">
        <v>58</v>
      </c>
      <c r="C60" s="42"/>
      <c r="D60" s="42"/>
      <c r="E60" s="42"/>
      <c r="F60" s="42"/>
      <c r="G60" s="42"/>
      <c r="H60" s="42"/>
      <c r="I60" s="42"/>
      <c r="J60" s="42"/>
      <c r="K60" s="42"/>
      <c r="L60" s="42"/>
      <c r="M60" s="42"/>
      <c r="N60" s="46" t="s">
        <v>284</v>
      </c>
    </row>
    <row r="61" spans="1:14" x14ac:dyDescent="0.3">
      <c r="A61" s="41" t="s">
        <v>153</v>
      </c>
      <c r="B61" s="40" t="s">
        <v>59</v>
      </c>
      <c r="C61" s="42"/>
      <c r="D61" s="42"/>
      <c r="E61" s="42"/>
      <c r="F61" s="42"/>
      <c r="G61" s="42"/>
      <c r="H61" s="42"/>
      <c r="I61" s="42"/>
      <c r="J61" s="42"/>
      <c r="K61" s="42"/>
      <c r="L61" s="42"/>
      <c r="M61" s="42"/>
      <c r="N61" s="46" t="s">
        <v>284</v>
      </c>
    </row>
    <row r="62" spans="1:14" x14ac:dyDescent="0.3">
      <c r="A62" s="41" t="s">
        <v>152</v>
      </c>
      <c r="B62" s="40" t="s">
        <v>148</v>
      </c>
      <c r="C62" s="42"/>
      <c r="D62" s="42"/>
      <c r="E62" s="42"/>
      <c r="F62" s="42"/>
      <c r="G62" s="42"/>
      <c r="H62" s="42"/>
      <c r="I62" s="42"/>
      <c r="J62" s="42"/>
      <c r="K62" s="42"/>
      <c r="L62" s="42"/>
      <c r="M62" s="42"/>
      <c r="N62" s="46" t="s">
        <v>284</v>
      </c>
    </row>
    <row r="63" spans="1:14" ht="37.5" x14ac:dyDescent="0.3">
      <c r="A63" s="41">
        <v>2</v>
      </c>
      <c r="B63" s="40" t="s">
        <v>60</v>
      </c>
      <c r="C63" s="36">
        <f>C58+C59+C60+C62</f>
        <v>0</v>
      </c>
      <c r="D63" s="36">
        <f t="shared" ref="D63:M63" si="22">D58+D59+D60+D62</f>
        <v>0</v>
      </c>
      <c r="E63" s="36">
        <f t="shared" si="22"/>
        <v>0</v>
      </c>
      <c r="F63" s="36">
        <f t="shared" si="22"/>
        <v>0</v>
      </c>
      <c r="G63" s="36">
        <f t="shared" si="22"/>
        <v>0</v>
      </c>
      <c r="H63" s="36">
        <f t="shared" si="22"/>
        <v>0</v>
      </c>
      <c r="I63" s="36">
        <f t="shared" si="22"/>
        <v>0</v>
      </c>
      <c r="J63" s="36">
        <f t="shared" si="22"/>
        <v>0</v>
      </c>
      <c r="K63" s="36">
        <f t="shared" si="22"/>
        <v>0</v>
      </c>
      <c r="L63" s="36">
        <f t="shared" si="22"/>
        <v>0</v>
      </c>
      <c r="M63" s="36">
        <f t="shared" si="22"/>
        <v>0</v>
      </c>
      <c r="N63" s="42"/>
    </row>
    <row r="64" spans="1:14" x14ac:dyDescent="0.3">
      <c r="A64" s="41">
        <v>3</v>
      </c>
      <c r="B64" s="40" t="s">
        <v>151</v>
      </c>
      <c r="C64" s="42"/>
      <c r="D64" s="42"/>
      <c r="E64" s="42"/>
      <c r="F64" s="42"/>
      <c r="G64" s="42"/>
      <c r="H64" s="42"/>
      <c r="I64" s="42"/>
      <c r="J64" s="42"/>
      <c r="K64" s="42"/>
      <c r="L64" s="42"/>
      <c r="M64" s="42"/>
      <c r="N64" s="42"/>
    </row>
    <row r="65" spans="1:23" x14ac:dyDescent="0.3">
      <c r="A65" s="24">
        <v>4</v>
      </c>
      <c r="B65" s="40" t="s">
        <v>61</v>
      </c>
      <c r="C65" s="42"/>
      <c r="D65" s="42"/>
      <c r="E65" s="42"/>
      <c r="F65" s="42"/>
      <c r="G65" s="42"/>
      <c r="H65" s="42"/>
      <c r="I65" s="42"/>
      <c r="J65" s="42"/>
      <c r="K65" s="42"/>
      <c r="L65" s="42"/>
      <c r="M65" s="42"/>
      <c r="N65" s="42"/>
    </row>
    <row r="66" spans="1:23" s="12" customFormat="1" ht="22.5" x14ac:dyDescent="0.3">
      <c r="A66" s="125" t="s">
        <v>168</v>
      </c>
      <c r="B66" s="125"/>
      <c r="C66" s="125"/>
      <c r="D66" s="125"/>
      <c r="E66" s="125"/>
      <c r="F66" s="125"/>
      <c r="G66" s="125"/>
      <c r="H66" s="125"/>
      <c r="I66" s="125"/>
      <c r="J66" s="125"/>
      <c r="K66" s="125"/>
      <c r="L66" s="125"/>
      <c r="M66" s="125"/>
      <c r="N66" s="125"/>
      <c r="W66" s="101"/>
    </row>
    <row r="67" spans="1:23" s="12" customFormat="1" ht="22.5" x14ac:dyDescent="0.3">
      <c r="A67" s="77" t="s">
        <v>611</v>
      </c>
      <c r="B67" s="77"/>
      <c r="C67" s="77"/>
      <c r="D67" s="77"/>
      <c r="E67" s="77"/>
      <c r="F67" s="77"/>
      <c r="G67" s="77"/>
      <c r="H67" s="77"/>
      <c r="I67" s="77"/>
      <c r="J67" s="77"/>
      <c r="K67" s="77"/>
      <c r="L67" s="77"/>
      <c r="M67" s="77"/>
      <c r="N67" s="77"/>
      <c r="W67" s="101"/>
    </row>
    <row r="68" spans="1:23" s="12" customFormat="1" ht="22.5" x14ac:dyDescent="0.3">
      <c r="A68" s="77" t="s">
        <v>612</v>
      </c>
      <c r="B68" s="77"/>
      <c r="C68" s="77"/>
      <c r="D68" s="77"/>
      <c r="E68" s="77"/>
      <c r="F68" s="77"/>
      <c r="G68" s="77"/>
      <c r="H68" s="77"/>
      <c r="I68" s="77"/>
      <c r="J68" s="77"/>
      <c r="K68" s="77"/>
      <c r="L68" s="77"/>
      <c r="M68" s="77"/>
      <c r="N68" s="77"/>
      <c r="W68" s="101"/>
    </row>
    <row r="69" spans="1:23" s="12" customFormat="1" ht="22.5" x14ac:dyDescent="0.3">
      <c r="A69" s="77" t="s">
        <v>613</v>
      </c>
      <c r="B69" s="77"/>
      <c r="C69" s="77"/>
      <c r="D69" s="77"/>
      <c r="E69" s="77"/>
      <c r="F69" s="77"/>
      <c r="G69" s="77"/>
      <c r="H69" s="77"/>
      <c r="I69" s="77"/>
      <c r="J69" s="77"/>
      <c r="K69" s="77"/>
      <c r="L69" s="77"/>
      <c r="M69" s="77"/>
      <c r="N69" s="77"/>
      <c r="W69" s="101"/>
    </row>
  </sheetData>
  <pageMargins left="0.70866141732283472" right="0.70866141732283472" top="0.74803149606299213" bottom="0.74803149606299213" header="0.31496062992125984" footer="0.31496062992125984"/>
  <pageSetup paperSize="9" scale="46" fitToHeight="0" orientation="landscape" r:id="rId1"/>
  <headerFooter>
    <oddFooter>&amp;R&amp;"Times New Roman,обычный"&amp;12&amp;P из &amp;N</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8"/>
  <sheetViews>
    <sheetView showGridLines="0" view="pageBreakPreview" zoomScaleNormal="50" zoomScaleSheetLayoutView="100" workbookViewId="0">
      <selection activeCell="C6" sqref="C6"/>
    </sheetView>
  </sheetViews>
  <sheetFormatPr defaultRowHeight="18.75" x14ac:dyDescent="0.3"/>
  <cols>
    <col min="1" max="1" width="7.28515625" style="2" customWidth="1"/>
    <col min="2" max="2" width="36.42578125" style="2" customWidth="1"/>
    <col min="3" max="3" width="33" style="2" customWidth="1"/>
    <col min="4" max="4" width="38.28515625" style="2" customWidth="1"/>
    <col min="5" max="5" width="37.42578125" style="2" customWidth="1"/>
    <col min="6" max="6" width="25.42578125" style="2" customWidth="1"/>
    <col min="7" max="7" width="22.28515625" style="2" customWidth="1"/>
    <col min="8" max="8" width="19" style="2" customWidth="1"/>
    <col min="9" max="9" width="24.7109375" style="2" customWidth="1"/>
    <col min="10" max="10" width="22.5703125" style="2" customWidth="1"/>
    <col min="11" max="11" width="20.42578125" style="2" customWidth="1"/>
    <col min="12" max="12" width="21.140625" style="2" customWidth="1"/>
    <col min="13" max="13" width="22" style="2" customWidth="1"/>
    <col min="14" max="14" width="38.140625" style="2" bestFit="1" customWidth="1"/>
    <col min="15" max="15" width="27.85546875" style="2" bestFit="1" customWidth="1"/>
    <col min="16" max="16" width="22.7109375" style="2" bestFit="1" customWidth="1"/>
    <col min="17" max="18" width="21.28515625" style="2" bestFit="1" customWidth="1"/>
    <col min="19" max="19" width="23" style="2" bestFit="1" customWidth="1"/>
    <col min="20" max="22" width="12.7109375" style="2" customWidth="1"/>
    <col min="23" max="23" width="9.140625" style="76"/>
    <col min="24" max="16384" width="9.140625" style="2"/>
  </cols>
  <sheetData>
    <row r="1" spans="1:14" x14ac:dyDescent="0.3">
      <c r="A1" s="255" t="s">
        <v>566</v>
      </c>
      <c r="B1" s="255"/>
      <c r="C1" s="255"/>
      <c r="D1" s="255"/>
      <c r="E1" s="255"/>
      <c r="F1" s="255"/>
      <c r="G1" s="77"/>
      <c r="H1" s="77"/>
      <c r="I1" s="77"/>
      <c r="J1" s="77"/>
      <c r="K1" s="77"/>
      <c r="L1" s="77"/>
      <c r="M1" s="77"/>
      <c r="N1" s="77"/>
    </row>
    <row r="2" spans="1:14" x14ac:dyDescent="0.3">
      <c r="A2" s="259"/>
      <c r="B2" s="259"/>
      <c r="C2" s="259"/>
      <c r="D2" s="259"/>
      <c r="E2" s="259"/>
      <c r="F2" s="259"/>
      <c r="G2" s="47"/>
      <c r="H2" s="47"/>
      <c r="I2" s="47"/>
      <c r="J2" s="47"/>
      <c r="K2" s="47"/>
      <c r="L2" s="47"/>
      <c r="M2" s="47"/>
      <c r="N2" s="47"/>
    </row>
    <row r="3" spans="1:14" ht="201" customHeight="1" x14ac:dyDescent="0.3">
      <c r="A3" s="46" t="s">
        <v>8</v>
      </c>
      <c r="B3" s="46" t="s">
        <v>169</v>
      </c>
      <c r="C3" s="46" t="s">
        <v>304</v>
      </c>
      <c r="D3" s="46" t="s">
        <v>447</v>
      </c>
      <c r="E3" s="46" t="s">
        <v>305</v>
      </c>
      <c r="F3" s="46" t="s">
        <v>448</v>
      </c>
      <c r="G3" s="3"/>
      <c r="H3" s="3"/>
      <c r="I3" s="3"/>
      <c r="J3" s="3"/>
      <c r="K3" s="3"/>
      <c r="L3" s="3"/>
      <c r="M3" s="3"/>
      <c r="N3" s="3"/>
    </row>
    <row r="4" spans="1:14" x14ac:dyDescent="0.3">
      <c r="A4" s="5">
        <v>1</v>
      </c>
      <c r="B4" s="5">
        <v>2</v>
      </c>
      <c r="C4" s="5">
        <v>3</v>
      </c>
      <c r="D4" s="5">
        <v>4</v>
      </c>
      <c r="E4" s="5">
        <v>5</v>
      </c>
      <c r="F4" s="5">
        <v>6</v>
      </c>
      <c r="G4" s="3"/>
      <c r="H4" s="3"/>
      <c r="I4" s="3"/>
      <c r="J4" s="3"/>
      <c r="K4" s="3"/>
      <c r="L4" s="3"/>
      <c r="M4" s="3"/>
      <c r="N4" s="3"/>
    </row>
    <row r="5" spans="1:14" ht="37.5" x14ac:dyDescent="0.3">
      <c r="A5" s="5">
        <v>1</v>
      </c>
      <c r="B5" s="40" t="s">
        <v>732</v>
      </c>
      <c r="C5" s="103"/>
      <c r="D5" s="29"/>
      <c r="E5" s="74" t="s">
        <v>299</v>
      </c>
      <c r="F5" s="127" t="s">
        <v>299</v>
      </c>
      <c r="G5" s="3"/>
      <c r="H5" s="3"/>
      <c r="I5" s="3"/>
      <c r="J5" s="3"/>
      <c r="K5" s="3"/>
      <c r="L5" s="3"/>
      <c r="M5" s="3"/>
      <c r="N5" s="3"/>
    </row>
    <row r="6" spans="1:14" ht="37.5" x14ac:dyDescent="0.3">
      <c r="A6" s="46">
        <v>2</v>
      </c>
      <c r="B6" s="40" t="s">
        <v>65</v>
      </c>
      <c r="C6" s="103"/>
      <c r="D6" s="29"/>
      <c r="E6" s="103"/>
      <c r="F6" s="29"/>
      <c r="G6" s="38"/>
      <c r="H6" s="38"/>
      <c r="I6" s="38"/>
      <c r="J6" s="38"/>
      <c r="K6" s="38"/>
      <c r="L6" s="38"/>
      <c r="M6" s="38"/>
      <c r="N6" s="38"/>
    </row>
    <row r="7" spans="1:14" x14ac:dyDescent="0.3">
      <c r="A7" s="258" t="s">
        <v>678</v>
      </c>
      <c r="B7" s="258"/>
      <c r="C7" s="258"/>
      <c r="D7" s="258"/>
      <c r="E7" s="258"/>
      <c r="F7" s="258"/>
      <c r="G7" s="77"/>
      <c r="H7" s="77"/>
      <c r="I7" s="77"/>
      <c r="J7" s="77"/>
      <c r="K7" s="77"/>
      <c r="L7" s="77"/>
      <c r="M7" s="77"/>
      <c r="N7" s="77"/>
    </row>
    <row r="8" spans="1:14" ht="48.75" customHeight="1" x14ac:dyDescent="0.3">
      <c r="A8" s="255"/>
      <c r="B8" s="255"/>
      <c r="C8" s="255"/>
      <c r="D8" s="255"/>
      <c r="E8" s="255"/>
      <c r="F8" s="255"/>
      <c r="G8" s="3"/>
      <c r="H8" s="3"/>
      <c r="I8" s="3"/>
      <c r="J8" s="3"/>
    </row>
  </sheetData>
  <mergeCells count="2">
    <mergeCell ref="A1:F2"/>
    <mergeCell ref="A7:F8"/>
  </mergeCells>
  <pageMargins left="0.70866141732283472" right="0.70866141732283472" top="0.74803149606299213" bottom="0.74803149606299213" header="0.31496062992125984" footer="0.31496062992125984"/>
  <pageSetup paperSize="9" scale="73" fitToHeight="0" orientation="landscape" r:id="rId1"/>
  <headerFooter>
    <oddFooter>&amp;R&amp;"Times New Roman,обычный"&amp;12&amp;P из &amp;N</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16"/>
  <sheetViews>
    <sheetView showGridLines="0" view="pageBreakPreview" zoomScale="85" zoomScaleNormal="50" zoomScaleSheetLayoutView="85" workbookViewId="0">
      <pane xSplit="2" ySplit="4" topLeftCell="C86" activePane="bottomRight" state="frozen"/>
      <selection pane="topRight" activeCell="C1" sqref="C1"/>
      <selection pane="bottomLeft" activeCell="A5" sqref="A5"/>
      <selection pane="bottomRight" activeCell="I105" sqref="I105"/>
    </sheetView>
  </sheetViews>
  <sheetFormatPr defaultRowHeight="18.75" x14ac:dyDescent="0.3"/>
  <cols>
    <col min="1" max="1" width="7.28515625" style="2" customWidth="1"/>
    <col min="2" max="2" width="36.42578125" style="2" customWidth="1"/>
    <col min="3" max="3" width="33" style="2" customWidth="1"/>
    <col min="4" max="4" width="38.28515625" style="2" customWidth="1"/>
    <col min="5" max="5" width="37.42578125" style="2" customWidth="1"/>
    <col min="6" max="6" width="25.42578125" style="2" customWidth="1"/>
    <col min="7" max="7" width="22.28515625" style="2" customWidth="1"/>
    <col min="8" max="8" width="19" style="2" customWidth="1"/>
    <col min="9" max="9" width="24.7109375" style="2" customWidth="1"/>
    <col min="10" max="10" width="22.5703125" style="2" customWidth="1"/>
    <col min="11" max="11" width="20.42578125" style="2" customWidth="1"/>
    <col min="12" max="12" width="21.140625" style="2" customWidth="1"/>
    <col min="13" max="13" width="22" style="2" customWidth="1"/>
    <col min="14" max="14" width="38.140625" style="2" bestFit="1" customWidth="1"/>
    <col min="15" max="15" width="27.85546875" style="2" bestFit="1" customWidth="1"/>
    <col min="16" max="16" width="22.7109375" style="2" bestFit="1" customWidth="1"/>
    <col min="17" max="18" width="21.28515625" style="2" bestFit="1" customWidth="1"/>
    <col min="19" max="19" width="23" style="2" bestFit="1" customWidth="1"/>
    <col min="20" max="22" width="12.7109375" style="2" customWidth="1"/>
    <col min="23" max="23" width="9.140625" style="76"/>
    <col min="24" max="16384" width="9.140625" style="2"/>
  </cols>
  <sheetData>
    <row r="1" spans="1:14" x14ac:dyDescent="0.3">
      <c r="A1" s="77" t="s">
        <v>565</v>
      </c>
      <c r="B1" s="77"/>
      <c r="C1" s="77"/>
      <c r="D1" s="77"/>
      <c r="E1" s="77"/>
      <c r="F1" s="77"/>
      <c r="G1" s="77"/>
      <c r="H1" s="77"/>
      <c r="I1" s="77"/>
      <c r="J1" s="77"/>
      <c r="K1" s="77"/>
      <c r="L1" s="77"/>
      <c r="M1" s="77"/>
      <c r="N1" s="77"/>
    </row>
    <row r="2" spans="1:14" x14ac:dyDescent="0.3">
      <c r="A2" s="38"/>
      <c r="B2" s="38"/>
      <c r="C2" s="38"/>
      <c r="D2" s="38"/>
      <c r="E2" s="38"/>
      <c r="F2" s="38"/>
      <c r="G2" s="38"/>
      <c r="H2" s="38"/>
      <c r="I2" s="38"/>
      <c r="J2" s="38"/>
      <c r="K2" s="38"/>
      <c r="L2" s="38"/>
      <c r="M2" s="38"/>
      <c r="N2" s="38"/>
    </row>
    <row r="3" spans="1:14" ht="131.25" x14ac:dyDescent="0.3">
      <c r="A3" s="46" t="s">
        <v>8</v>
      </c>
      <c r="B3" s="48" t="s">
        <v>7</v>
      </c>
      <c r="C3" s="46" t="s">
        <v>66</v>
      </c>
      <c r="D3" s="46" t="s">
        <v>336</v>
      </c>
      <c r="E3" s="46" t="s">
        <v>170</v>
      </c>
      <c r="F3" s="46" t="s">
        <v>67</v>
      </c>
      <c r="G3" s="46" t="s">
        <v>300</v>
      </c>
      <c r="H3" s="46" t="s">
        <v>171</v>
      </c>
      <c r="I3" s="46" t="s">
        <v>172</v>
      </c>
      <c r="J3" s="46" t="s">
        <v>173</v>
      </c>
      <c r="K3" s="46" t="s">
        <v>174</v>
      </c>
      <c r="L3" s="46" t="s">
        <v>175</v>
      </c>
      <c r="M3" s="38"/>
      <c r="N3" s="38"/>
    </row>
    <row r="4" spans="1:14" x14ac:dyDescent="0.3">
      <c r="A4" s="18">
        <v>1</v>
      </c>
      <c r="B4" s="18">
        <v>2</v>
      </c>
      <c r="C4" s="18">
        <v>3</v>
      </c>
      <c r="D4" s="18">
        <v>4</v>
      </c>
      <c r="E4" s="18">
        <v>5</v>
      </c>
      <c r="F4" s="18">
        <v>6</v>
      </c>
      <c r="G4" s="18">
        <v>7</v>
      </c>
      <c r="H4" s="18">
        <v>8</v>
      </c>
      <c r="I4" s="18">
        <v>9</v>
      </c>
      <c r="J4" s="18">
        <v>10</v>
      </c>
      <c r="K4" s="18">
        <v>11</v>
      </c>
      <c r="L4" s="18">
        <v>12</v>
      </c>
      <c r="M4" s="3"/>
      <c r="N4" s="3"/>
    </row>
    <row r="5" spans="1:14" ht="37.5" x14ac:dyDescent="0.3">
      <c r="A5" s="41" t="s">
        <v>46</v>
      </c>
      <c r="B5" s="48" t="s">
        <v>177</v>
      </c>
      <c r="C5" s="5" t="s">
        <v>284</v>
      </c>
      <c r="D5" s="5" t="s">
        <v>284</v>
      </c>
      <c r="E5" s="5" t="s">
        <v>284</v>
      </c>
      <c r="F5" s="5" t="s">
        <v>284</v>
      </c>
      <c r="G5" s="5" t="s">
        <v>284</v>
      </c>
      <c r="H5" s="5" t="s">
        <v>284</v>
      </c>
      <c r="I5" s="5" t="s">
        <v>284</v>
      </c>
      <c r="J5" s="5" t="s">
        <v>284</v>
      </c>
      <c r="K5" s="5" t="s">
        <v>284</v>
      </c>
      <c r="L5" s="5" t="s">
        <v>284</v>
      </c>
      <c r="M5" s="3"/>
      <c r="N5" s="3"/>
    </row>
    <row r="6" spans="1:14" ht="150" x14ac:dyDescent="0.3">
      <c r="A6" s="41">
        <v>1</v>
      </c>
      <c r="B6" s="21" t="str">
        <f>'ПАСПОРТ пункты 1, 2'!C34</f>
        <v>село Холмогоры</v>
      </c>
      <c r="C6" s="29" t="s">
        <v>735</v>
      </c>
      <c r="D6" s="42">
        <v>1</v>
      </c>
      <c r="E6" s="42">
        <v>1100</v>
      </c>
      <c r="F6" s="42" t="s">
        <v>711</v>
      </c>
      <c r="G6" s="210">
        <v>1</v>
      </c>
      <c r="H6" s="29" t="s">
        <v>720</v>
      </c>
      <c r="I6" s="42">
        <v>800</v>
      </c>
      <c r="J6" s="42">
        <v>1100</v>
      </c>
      <c r="K6" s="210">
        <v>1</v>
      </c>
      <c r="L6" s="42">
        <v>300</v>
      </c>
      <c r="M6" s="3"/>
      <c r="N6" s="3"/>
    </row>
    <row r="7" spans="1:14" ht="126.75" customHeight="1" x14ac:dyDescent="0.3">
      <c r="A7" s="41" t="s">
        <v>164</v>
      </c>
      <c r="B7" s="21" t="str">
        <f>'ПАСПОРТ пункты 1, 2'!C35</f>
        <v>село Холмогоры</v>
      </c>
      <c r="C7" s="29" t="s">
        <v>799</v>
      </c>
      <c r="D7" s="42">
        <v>1</v>
      </c>
      <c r="E7" s="42">
        <v>14.516999999999999</v>
      </c>
      <c r="F7" s="42" t="s">
        <v>798</v>
      </c>
      <c r="G7" s="42" t="s">
        <v>800</v>
      </c>
      <c r="H7" s="235" t="s">
        <v>720</v>
      </c>
      <c r="I7" s="42">
        <v>0.63800000000000001</v>
      </c>
      <c r="J7" s="42">
        <v>14.516999999999999</v>
      </c>
      <c r="K7" s="210">
        <v>1</v>
      </c>
      <c r="L7" s="42"/>
      <c r="M7" s="3"/>
      <c r="N7" s="3"/>
    </row>
    <row r="8" spans="1:14" x14ac:dyDescent="0.3">
      <c r="A8" s="41">
        <v>4</v>
      </c>
      <c r="B8" s="21">
        <f>'ПАСПОРТ пункты 1, 2'!C36</f>
        <v>0</v>
      </c>
      <c r="C8" s="29"/>
      <c r="D8" s="42"/>
      <c r="E8" s="42"/>
      <c r="F8" s="42"/>
      <c r="G8" s="42"/>
      <c r="H8" s="29"/>
      <c r="I8" s="42"/>
      <c r="J8" s="42"/>
      <c r="K8" s="42"/>
      <c r="L8" s="42"/>
      <c r="M8" s="3"/>
      <c r="N8" s="3"/>
    </row>
    <row r="9" spans="1:14" x14ac:dyDescent="0.3">
      <c r="A9" s="41">
        <v>5</v>
      </c>
      <c r="B9" s="21">
        <f>'ПАСПОРТ пункты 1, 2'!C37</f>
        <v>0</v>
      </c>
      <c r="C9" s="29"/>
      <c r="D9" s="42"/>
      <c r="E9" s="42"/>
      <c r="F9" s="42"/>
      <c r="G9" s="42"/>
      <c r="H9" s="29"/>
      <c r="I9" s="42"/>
      <c r="J9" s="42"/>
      <c r="K9" s="42"/>
      <c r="L9" s="42"/>
      <c r="M9" s="3"/>
      <c r="N9" s="3"/>
    </row>
    <row r="10" spans="1:14" hidden="1" x14ac:dyDescent="0.3">
      <c r="A10" s="41">
        <v>6</v>
      </c>
      <c r="B10" s="21">
        <f>'ПАСПОРТ пункты 1, 2'!C38</f>
        <v>0</v>
      </c>
      <c r="C10" s="29"/>
      <c r="D10" s="29"/>
      <c r="E10" s="29"/>
      <c r="F10" s="29"/>
      <c r="G10" s="29"/>
      <c r="H10" s="29"/>
      <c r="I10" s="29"/>
      <c r="J10" s="29"/>
      <c r="K10" s="29"/>
      <c r="L10" s="29"/>
      <c r="M10" s="38"/>
      <c r="N10" s="38"/>
    </row>
    <row r="11" spans="1:14" hidden="1" x14ac:dyDescent="0.3">
      <c r="A11" s="41">
        <v>7</v>
      </c>
      <c r="B11" s="21">
        <f>'ПАСПОРТ пункты 1, 2'!C39</f>
        <v>0</v>
      </c>
      <c r="C11" s="29"/>
      <c r="D11" s="29"/>
      <c r="E11" s="29"/>
      <c r="F11" s="29"/>
      <c r="G11" s="29"/>
      <c r="H11" s="29"/>
      <c r="I11" s="29"/>
      <c r="J11" s="29"/>
      <c r="K11" s="29"/>
      <c r="L11" s="29"/>
    </row>
    <row r="12" spans="1:14" hidden="1" x14ac:dyDescent="0.3">
      <c r="A12" s="41">
        <v>8</v>
      </c>
      <c r="B12" s="21">
        <f>'ПАСПОРТ пункты 1, 2'!C40</f>
        <v>0</v>
      </c>
      <c r="C12" s="29"/>
      <c r="D12" s="29"/>
      <c r="E12" s="29"/>
      <c r="F12" s="29"/>
      <c r="G12" s="29"/>
      <c r="H12" s="29"/>
      <c r="I12" s="29"/>
      <c r="J12" s="29"/>
      <c r="K12" s="29"/>
      <c r="L12" s="29"/>
    </row>
    <row r="13" spans="1:14" hidden="1" x14ac:dyDescent="0.3">
      <c r="A13" s="41">
        <v>9</v>
      </c>
      <c r="B13" s="21">
        <f>'ПАСПОРТ пункты 1, 2'!C41</f>
        <v>0</v>
      </c>
      <c r="C13" s="29"/>
      <c r="D13" s="29"/>
      <c r="E13" s="29"/>
      <c r="F13" s="29"/>
      <c r="G13" s="29"/>
      <c r="H13" s="29"/>
      <c r="I13" s="29"/>
      <c r="J13" s="29"/>
      <c r="K13" s="29"/>
      <c r="L13" s="29"/>
    </row>
    <row r="14" spans="1:14" hidden="1" x14ac:dyDescent="0.3">
      <c r="A14" s="41">
        <v>10</v>
      </c>
      <c r="B14" s="21">
        <f>'ПАСПОРТ пункты 1, 2'!C42</f>
        <v>0</v>
      </c>
      <c r="C14" s="29"/>
      <c r="D14" s="29"/>
      <c r="E14" s="29"/>
      <c r="F14" s="29"/>
      <c r="G14" s="29"/>
      <c r="H14" s="29"/>
      <c r="I14" s="29"/>
      <c r="J14" s="29"/>
      <c r="K14" s="29"/>
      <c r="L14" s="29"/>
      <c r="M14" s="38"/>
      <c r="N14" s="38"/>
    </row>
    <row r="15" spans="1:14" hidden="1" x14ac:dyDescent="0.3">
      <c r="A15" s="41">
        <v>11</v>
      </c>
      <c r="B15" s="21">
        <f>'ПАСПОРТ пункты 1, 2'!C43</f>
        <v>0</v>
      </c>
      <c r="C15" s="29"/>
      <c r="D15" s="29"/>
      <c r="E15" s="29"/>
      <c r="F15" s="29"/>
      <c r="G15" s="29"/>
      <c r="H15" s="29"/>
      <c r="I15" s="29"/>
      <c r="J15" s="29"/>
      <c r="K15" s="29"/>
      <c r="L15" s="29"/>
      <c r="M15" s="3"/>
      <c r="N15" s="3"/>
    </row>
    <row r="16" spans="1:14" hidden="1" x14ac:dyDescent="0.3">
      <c r="A16" s="41">
        <v>12</v>
      </c>
      <c r="B16" s="21">
        <f>'ПАСПОРТ пункты 1, 2'!C44</f>
        <v>0</v>
      </c>
      <c r="C16" s="29"/>
      <c r="D16" s="29"/>
      <c r="E16" s="29"/>
      <c r="F16" s="29"/>
      <c r="G16" s="29"/>
      <c r="H16" s="29"/>
      <c r="I16" s="29"/>
      <c r="J16" s="29"/>
      <c r="K16" s="29"/>
      <c r="L16" s="29"/>
      <c r="M16" s="3"/>
      <c r="N16" s="3"/>
    </row>
    <row r="17" spans="1:14" hidden="1" x14ac:dyDescent="0.3">
      <c r="A17" s="41">
        <v>13</v>
      </c>
      <c r="B17" s="21">
        <f>'ПАСПОРТ пункты 1, 2'!C45</f>
        <v>0</v>
      </c>
      <c r="C17" s="29"/>
      <c r="D17" s="29"/>
      <c r="E17" s="29"/>
      <c r="F17" s="29"/>
      <c r="G17" s="29"/>
      <c r="H17" s="29"/>
      <c r="I17" s="29"/>
      <c r="J17" s="29"/>
      <c r="K17" s="29"/>
      <c r="L17" s="29"/>
      <c r="M17" s="3"/>
      <c r="N17" s="3"/>
    </row>
    <row r="18" spans="1:14" hidden="1" x14ac:dyDescent="0.3">
      <c r="A18" s="41">
        <v>14</v>
      </c>
      <c r="B18" s="21">
        <f>'ПАСПОРТ пункты 1, 2'!C46</f>
        <v>0</v>
      </c>
      <c r="C18" s="29"/>
      <c r="D18" s="29"/>
      <c r="E18" s="29"/>
      <c r="F18" s="29"/>
      <c r="G18" s="29"/>
      <c r="H18" s="29"/>
      <c r="I18" s="29"/>
      <c r="J18" s="29"/>
      <c r="K18" s="29"/>
      <c r="L18" s="29"/>
      <c r="M18" s="3"/>
      <c r="N18" s="3"/>
    </row>
    <row r="19" spans="1:14" hidden="1" x14ac:dyDescent="0.3">
      <c r="A19" s="41">
        <v>15</v>
      </c>
      <c r="B19" s="21">
        <f>'ПАСПОРТ пункты 1, 2'!C47</f>
        <v>0</v>
      </c>
      <c r="C19" s="29"/>
      <c r="D19" s="29"/>
      <c r="E19" s="29"/>
      <c r="F19" s="29"/>
      <c r="G19" s="29"/>
      <c r="H19" s="29"/>
      <c r="I19" s="29"/>
      <c r="J19" s="29"/>
      <c r="K19" s="29"/>
      <c r="L19" s="29"/>
      <c r="M19" s="3"/>
      <c r="N19" s="3"/>
    </row>
    <row r="20" spans="1:14" hidden="1" x14ac:dyDescent="0.3">
      <c r="A20" s="41">
        <v>16</v>
      </c>
      <c r="B20" s="21">
        <f>'ПАСПОРТ пункты 1, 2'!C48</f>
        <v>0</v>
      </c>
      <c r="C20" s="29"/>
      <c r="D20" s="29"/>
      <c r="E20" s="29"/>
      <c r="F20" s="29"/>
      <c r="G20" s="29"/>
      <c r="H20" s="29"/>
      <c r="I20" s="29"/>
      <c r="J20" s="29"/>
      <c r="K20" s="29"/>
      <c r="L20" s="29"/>
      <c r="M20" s="3"/>
      <c r="N20" s="3"/>
    </row>
    <row r="21" spans="1:14" hidden="1" x14ac:dyDescent="0.3">
      <c r="A21" s="41">
        <v>17</v>
      </c>
      <c r="B21" s="21">
        <f>'ПАСПОРТ пункты 1, 2'!C49</f>
        <v>0</v>
      </c>
      <c r="C21" s="29"/>
      <c r="D21" s="29"/>
      <c r="E21" s="29"/>
      <c r="F21" s="29"/>
      <c r="G21" s="29"/>
      <c r="H21" s="29"/>
      <c r="I21" s="29"/>
      <c r="J21" s="29"/>
      <c r="K21" s="29"/>
      <c r="L21" s="29"/>
      <c r="M21" s="38"/>
      <c r="N21" s="38"/>
    </row>
    <row r="22" spans="1:14" hidden="1" x14ac:dyDescent="0.3">
      <c r="A22" s="41">
        <v>18</v>
      </c>
      <c r="B22" s="21">
        <f>'ПАСПОРТ пункты 1, 2'!C50</f>
        <v>0</v>
      </c>
      <c r="C22" s="29"/>
      <c r="D22" s="29"/>
      <c r="E22" s="29"/>
      <c r="F22" s="29"/>
      <c r="G22" s="29"/>
      <c r="H22" s="29"/>
      <c r="I22" s="29"/>
      <c r="J22" s="29"/>
      <c r="K22" s="29"/>
      <c r="L22" s="29"/>
    </row>
    <row r="23" spans="1:14" hidden="1" x14ac:dyDescent="0.3">
      <c r="A23" s="41">
        <v>19</v>
      </c>
      <c r="B23" s="21">
        <f>'ПАСПОРТ пункты 1, 2'!C51</f>
        <v>0</v>
      </c>
      <c r="C23" s="29"/>
      <c r="D23" s="29"/>
      <c r="E23" s="29"/>
      <c r="F23" s="29"/>
      <c r="G23" s="29"/>
      <c r="H23" s="29"/>
      <c r="I23" s="29"/>
      <c r="J23" s="29"/>
      <c r="K23" s="29"/>
      <c r="L23" s="29"/>
      <c r="M23" s="3"/>
      <c r="N23" s="3"/>
    </row>
    <row r="24" spans="1:14" hidden="1" x14ac:dyDescent="0.3">
      <c r="A24" s="41">
        <v>20</v>
      </c>
      <c r="B24" s="21">
        <f>'ПАСПОРТ пункты 1, 2'!C52</f>
        <v>0</v>
      </c>
      <c r="C24" s="29"/>
      <c r="D24" s="29"/>
      <c r="E24" s="29"/>
      <c r="F24" s="29"/>
      <c r="G24" s="29"/>
      <c r="H24" s="29"/>
      <c r="I24" s="29"/>
      <c r="J24" s="29"/>
      <c r="K24" s="29"/>
      <c r="L24" s="29"/>
      <c r="M24" s="3"/>
      <c r="N24" s="3"/>
    </row>
    <row r="25" spans="1:14" s="117" customFormat="1" ht="93.75" x14ac:dyDescent="0.25">
      <c r="A25" s="41" t="s">
        <v>68</v>
      </c>
      <c r="B25" s="40" t="s">
        <v>176</v>
      </c>
      <c r="C25" s="5" t="s">
        <v>284</v>
      </c>
      <c r="D25" s="5" t="s">
        <v>284</v>
      </c>
      <c r="E25" s="5" t="s">
        <v>284</v>
      </c>
      <c r="F25" s="5" t="s">
        <v>284</v>
      </c>
      <c r="G25" s="5" t="s">
        <v>284</v>
      </c>
      <c r="H25" s="5" t="s">
        <v>284</v>
      </c>
      <c r="I25" s="5" t="s">
        <v>284</v>
      </c>
      <c r="J25" s="5" t="s">
        <v>284</v>
      </c>
      <c r="K25" s="5" t="s">
        <v>284</v>
      </c>
      <c r="L25" s="5" t="s">
        <v>284</v>
      </c>
      <c r="M25" s="118"/>
      <c r="N25" s="118"/>
    </row>
    <row r="26" spans="1:14" s="117" customFormat="1" ht="56.25" x14ac:dyDescent="0.25">
      <c r="A26" s="41">
        <v>1</v>
      </c>
      <c r="B26" s="40" t="s">
        <v>178</v>
      </c>
      <c r="C26" s="5" t="s">
        <v>284</v>
      </c>
      <c r="D26" s="5" t="s">
        <v>284</v>
      </c>
      <c r="E26" s="5" t="s">
        <v>284</v>
      </c>
      <c r="F26" s="5" t="s">
        <v>284</v>
      </c>
      <c r="G26" s="5" t="s">
        <v>284</v>
      </c>
      <c r="H26" s="5" t="s">
        <v>284</v>
      </c>
      <c r="I26" s="5" t="s">
        <v>284</v>
      </c>
      <c r="J26" s="5" t="s">
        <v>284</v>
      </c>
      <c r="K26" s="5" t="s">
        <v>284</v>
      </c>
      <c r="L26" s="5" t="s">
        <v>284</v>
      </c>
    </row>
    <row r="27" spans="1:14" s="117" customFormat="1" ht="210" customHeight="1" x14ac:dyDescent="0.25">
      <c r="A27" s="119" t="s">
        <v>160</v>
      </c>
      <c r="B27" s="29" t="s">
        <v>701</v>
      </c>
      <c r="C27" s="223" t="s">
        <v>736</v>
      </c>
      <c r="D27" s="134">
        <v>1</v>
      </c>
      <c r="E27" s="134" t="s">
        <v>750</v>
      </c>
      <c r="F27" s="103">
        <v>250</v>
      </c>
      <c r="G27" s="222">
        <v>0.95</v>
      </c>
      <c r="H27" s="29" t="s">
        <v>737</v>
      </c>
      <c r="I27" s="103">
        <v>253</v>
      </c>
      <c r="J27" s="103">
        <v>280</v>
      </c>
      <c r="K27" s="103"/>
      <c r="L27" s="103"/>
    </row>
    <row r="28" spans="1:14" s="117" customFormat="1" ht="204" customHeight="1" x14ac:dyDescent="0.25">
      <c r="A28" s="119" t="s">
        <v>159</v>
      </c>
      <c r="B28" s="29" t="s">
        <v>701</v>
      </c>
      <c r="C28" s="223" t="s">
        <v>738</v>
      </c>
      <c r="D28" s="134">
        <v>1</v>
      </c>
      <c r="E28" s="134" t="s">
        <v>750</v>
      </c>
      <c r="F28" s="103">
        <v>30</v>
      </c>
      <c r="G28" s="233">
        <v>0.95</v>
      </c>
      <c r="H28" s="29" t="s">
        <v>737</v>
      </c>
      <c r="I28" s="103">
        <v>253</v>
      </c>
      <c r="J28" s="103">
        <v>280</v>
      </c>
      <c r="K28" s="103"/>
      <c r="L28" s="103"/>
      <c r="M28" s="113"/>
      <c r="N28" s="113"/>
    </row>
    <row r="29" spans="1:14" s="117" customFormat="1" ht="22.5" x14ac:dyDescent="0.25">
      <c r="A29" s="119" t="s">
        <v>158</v>
      </c>
      <c r="B29" s="103"/>
      <c r="C29" s="103"/>
      <c r="D29" s="103"/>
      <c r="E29" s="103"/>
      <c r="F29" s="103"/>
      <c r="G29" s="155"/>
      <c r="H29" s="103"/>
      <c r="I29" s="103"/>
      <c r="J29" s="103"/>
      <c r="K29" s="103"/>
      <c r="L29" s="103"/>
    </row>
    <row r="30" spans="1:14" s="117" customFormat="1" x14ac:dyDescent="0.25">
      <c r="A30" s="119" t="s">
        <v>154</v>
      </c>
      <c r="B30" s="103"/>
      <c r="C30" s="103"/>
      <c r="D30" s="103"/>
      <c r="E30" s="103"/>
      <c r="F30" s="103"/>
      <c r="G30" s="103"/>
      <c r="H30" s="103"/>
      <c r="I30" s="103"/>
      <c r="J30" s="103"/>
      <c r="K30" s="103"/>
      <c r="L30" s="103"/>
    </row>
    <row r="31" spans="1:14" s="117" customFormat="1" x14ac:dyDescent="0.25">
      <c r="A31" s="119" t="s">
        <v>153</v>
      </c>
      <c r="B31" s="103"/>
      <c r="C31" s="103"/>
      <c r="D31" s="103"/>
      <c r="E31" s="103"/>
      <c r="F31" s="103"/>
      <c r="G31" s="103"/>
      <c r="H31" s="103"/>
      <c r="I31" s="103"/>
      <c r="J31" s="103"/>
      <c r="K31" s="103"/>
      <c r="L31" s="103"/>
    </row>
    <row r="32" spans="1:14" s="117" customFormat="1" x14ac:dyDescent="0.25">
      <c r="A32" s="119" t="s">
        <v>337</v>
      </c>
      <c r="B32" s="103"/>
      <c r="C32" s="103"/>
      <c r="D32" s="103"/>
      <c r="E32" s="103"/>
      <c r="F32" s="103"/>
      <c r="G32" s="103"/>
      <c r="H32" s="103"/>
      <c r="I32" s="103"/>
      <c r="J32" s="103"/>
      <c r="K32" s="103"/>
      <c r="L32" s="103"/>
    </row>
    <row r="33" spans="1:14" s="117" customFormat="1" x14ac:dyDescent="0.25">
      <c r="A33" s="119" t="s">
        <v>338</v>
      </c>
      <c r="B33" s="103"/>
      <c r="C33" s="103"/>
      <c r="D33" s="103"/>
      <c r="E33" s="103"/>
      <c r="F33" s="103"/>
      <c r="G33" s="103"/>
      <c r="H33" s="103"/>
      <c r="I33" s="103"/>
      <c r="J33" s="103"/>
      <c r="K33" s="103"/>
      <c r="L33" s="103"/>
    </row>
    <row r="34" spans="1:14" s="117" customFormat="1" x14ac:dyDescent="0.25">
      <c r="A34" s="119" t="s">
        <v>339</v>
      </c>
      <c r="B34" s="103"/>
      <c r="C34" s="103"/>
      <c r="D34" s="103"/>
      <c r="E34" s="103"/>
      <c r="F34" s="103"/>
      <c r="G34" s="103"/>
      <c r="H34" s="103"/>
      <c r="I34" s="103"/>
      <c r="J34" s="103"/>
      <c r="K34" s="103"/>
      <c r="L34" s="103"/>
    </row>
    <row r="35" spans="1:14" s="117" customFormat="1" x14ac:dyDescent="0.25">
      <c r="A35" s="119" t="s">
        <v>340</v>
      </c>
      <c r="B35" s="103"/>
      <c r="C35" s="103"/>
      <c r="D35" s="103"/>
      <c r="E35" s="103"/>
      <c r="F35" s="103"/>
      <c r="G35" s="103"/>
      <c r="H35" s="103"/>
      <c r="I35" s="103"/>
      <c r="J35" s="103"/>
      <c r="K35" s="103"/>
      <c r="L35" s="103"/>
    </row>
    <row r="36" spans="1:14" s="117" customFormat="1" x14ac:dyDescent="0.25">
      <c r="A36" s="119" t="s">
        <v>341</v>
      </c>
      <c r="B36" s="103"/>
      <c r="C36" s="103"/>
      <c r="D36" s="103"/>
      <c r="E36" s="103"/>
      <c r="F36" s="103"/>
      <c r="G36" s="103"/>
      <c r="H36" s="103"/>
      <c r="I36" s="103"/>
      <c r="J36" s="103"/>
      <c r="K36" s="103"/>
      <c r="L36" s="103"/>
    </row>
    <row r="37" spans="1:14" s="117" customFormat="1" ht="56.25" x14ac:dyDescent="0.25">
      <c r="A37" s="24" t="s">
        <v>164</v>
      </c>
      <c r="B37" s="40" t="s">
        <v>179</v>
      </c>
      <c r="C37" s="46" t="s">
        <v>284</v>
      </c>
      <c r="D37" s="46" t="s">
        <v>284</v>
      </c>
      <c r="E37" s="46" t="s">
        <v>284</v>
      </c>
      <c r="F37" s="46" t="s">
        <v>284</v>
      </c>
      <c r="G37" s="46" t="s">
        <v>284</v>
      </c>
      <c r="H37" s="46" t="s">
        <v>284</v>
      </c>
      <c r="I37" s="46" t="s">
        <v>284</v>
      </c>
      <c r="J37" s="46" t="s">
        <v>284</v>
      </c>
      <c r="K37" s="46" t="s">
        <v>284</v>
      </c>
      <c r="L37" s="46" t="s">
        <v>284</v>
      </c>
      <c r="M37" s="113"/>
      <c r="N37" s="113"/>
    </row>
    <row r="38" spans="1:14" s="117" customFormat="1" ht="204" customHeight="1" x14ac:dyDescent="0.25">
      <c r="A38" s="119" t="s">
        <v>180</v>
      </c>
      <c r="B38" s="114" t="s">
        <v>739</v>
      </c>
      <c r="C38" s="114" t="s">
        <v>740</v>
      </c>
      <c r="D38" s="114">
        <v>1</v>
      </c>
      <c r="E38" s="103" t="s">
        <v>750</v>
      </c>
      <c r="F38" s="103">
        <v>960</v>
      </c>
      <c r="G38" s="222">
        <v>1</v>
      </c>
      <c r="H38" s="29" t="s">
        <v>788</v>
      </c>
      <c r="I38" s="103">
        <v>446</v>
      </c>
      <c r="J38" s="103">
        <v>960</v>
      </c>
      <c r="K38" s="103"/>
      <c r="L38" s="103"/>
    </row>
    <row r="39" spans="1:14" s="117" customFormat="1" ht="22.5" hidden="1" x14ac:dyDescent="0.25">
      <c r="A39" s="119" t="s">
        <v>181</v>
      </c>
      <c r="B39" s="114"/>
      <c r="C39" s="114"/>
      <c r="D39" s="114"/>
      <c r="E39" s="103"/>
      <c r="F39" s="103"/>
      <c r="G39" s="155"/>
      <c r="H39" s="103"/>
      <c r="I39" s="103"/>
      <c r="J39" s="103"/>
      <c r="K39" s="103"/>
      <c r="L39" s="103"/>
    </row>
    <row r="40" spans="1:14" s="117" customFormat="1" hidden="1" x14ac:dyDescent="0.25">
      <c r="A40" s="119" t="s">
        <v>182</v>
      </c>
      <c r="B40" s="103"/>
      <c r="C40" s="103"/>
      <c r="D40" s="103"/>
      <c r="E40" s="103"/>
      <c r="F40" s="103"/>
      <c r="G40" s="103"/>
      <c r="H40" s="103"/>
      <c r="I40" s="103"/>
      <c r="J40" s="103"/>
      <c r="K40" s="103"/>
      <c r="L40" s="103"/>
    </row>
    <row r="41" spans="1:14" s="117" customFormat="1" hidden="1" x14ac:dyDescent="0.25">
      <c r="A41" s="119" t="s">
        <v>183</v>
      </c>
      <c r="B41" s="103"/>
      <c r="C41" s="103"/>
      <c r="D41" s="103"/>
      <c r="E41" s="103"/>
      <c r="F41" s="103"/>
      <c r="G41" s="103"/>
      <c r="H41" s="103"/>
      <c r="I41" s="103"/>
      <c r="J41" s="103"/>
      <c r="K41" s="103"/>
      <c r="L41" s="103"/>
    </row>
    <row r="42" spans="1:14" s="117" customFormat="1" hidden="1" x14ac:dyDescent="0.25">
      <c r="A42" s="119" t="s">
        <v>184</v>
      </c>
      <c r="B42" s="114"/>
      <c r="C42" s="114"/>
      <c r="D42" s="114"/>
      <c r="E42" s="103"/>
      <c r="F42" s="103"/>
      <c r="G42" s="103"/>
      <c r="H42" s="103"/>
      <c r="I42" s="103"/>
      <c r="J42" s="103"/>
      <c r="K42" s="103"/>
      <c r="L42" s="103"/>
    </row>
    <row r="43" spans="1:14" s="117" customFormat="1" hidden="1" x14ac:dyDescent="0.25">
      <c r="A43" s="119" t="s">
        <v>342</v>
      </c>
      <c r="B43" s="114"/>
      <c r="C43" s="114"/>
      <c r="D43" s="114"/>
      <c r="E43" s="103"/>
      <c r="F43" s="103"/>
      <c r="G43" s="103"/>
      <c r="H43" s="103"/>
      <c r="I43" s="103"/>
      <c r="J43" s="103"/>
      <c r="K43" s="103"/>
      <c r="L43" s="103"/>
    </row>
    <row r="44" spans="1:14" s="117" customFormat="1" hidden="1" x14ac:dyDescent="0.25">
      <c r="A44" s="119" t="s">
        <v>343</v>
      </c>
      <c r="B44" s="114"/>
      <c r="C44" s="114"/>
      <c r="D44" s="114"/>
      <c r="E44" s="103"/>
      <c r="F44" s="103"/>
      <c r="G44" s="103"/>
      <c r="H44" s="103"/>
      <c r="I44" s="103"/>
      <c r="J44" s="103"/>
      <c r="K44" s="103"/>
      <c r="L44" s="103"/>
    </row>
    <row r="45" spans="1:14" s="117" customFormat="1" hidden="1" x14ac:dyDescent="0.25">
      <c r="A45" s="119" t="s">
        <v>344</v>
      </c>
      <c r="B45" s="114"/>
      <c r="C45" s="114"/>
      <c r="D45" s="114"/>
      <c r="E45" s="103"/>
      <c r="F45" s="103"/>
      <c r="G45" s="103"/>
      <c r="H45" s="103"/>
      <c r="I45" s="103"/>
      <c r="J45" s="103"/>
      <c r="K45" s="103"/>
      <c r="L45" s="103"/>
    </row>
    <row r="46" spans="1:14" s="117" customFormat="1" hidden="1" x14ac:dyDescent="0.25">
      <c r="A46" s="119" t="s">
        <v>345</v>
      </c>
      <c r="B46" s="114"/>
      <c r="C46" s="114"/>
      <c r="D46" s="114"/>
      <c r="E46" s="103"/>
      <c r="F46" s="103"/>
      <c r="G46" s="103"/>
      <c r="H46" s="103"/>
      <c r="I46" s="103"/>
      <c r="J46" s="103"/>
      <c r="K46" s="103"/>
      <c r="L46" s="103"/>
    </row>
    <row r="47" spans="1:14" s="117" customFormat="1" hidden="1" x14ac:dyDescent="0.25">
      <c r="A47" s="119" t="s">
        <v>346</v>
      </c>
      <c r="B47" s="114"/>
      <c r="C47" s="114"/>
      <c r="D47" s="114"/>
      <c r="E47" s="103"/>
      <c r="F47" s="103"/>
      <c r="G47" s="103"/>
      <c r="H47" s="103"/>
      <c r="I47" s="103"/>
      <c r="J47" s="103"/>
      <c r="K47" s="103"/>
      <c r="L47" s="103"/>
    </row>
    <row r="48" spans="1:14" s="117" customFormat="1" ht="75" x14ac:dyDescent="0.25">
      <c r="A48" s="41" t="s">
        <v>163</v>
      </c>
      <c r="B48" s="40" t="s">
        <v>201</v>
      </c>
      <c r="C48" s="5" t="s">
        <v>284</v>
      </c>
      <c r="D48" s="5" t="s">
        <v>284</v>
      </c>
      <c r="E48" s="5" t="s">
        <v>284</v>
      </c>
      <c r="F48" s="5" t="s">
        <v>284</v>
      </c>
      <c r="G48" s="5" t="s">
        <v>284</v>
      </c>
      <c r="H48" s="5" t="s">
        <v>284</v>
      </c>
      <c r="I48" s="5" t="s">
        <v>284</v>
      </c>
      <c r="J48" s="5" t="s">
        <v>284</v>
      </c>
      <c r="K48" s="5" t="s">
        <v>284</v>
      </c>
      <c r="L48" s="5" t="s">
        <v>284</v>
      </c>
    </row>
    <row r="49" spans="1:14" s="117" customFormat="1" ht="37.5" x14ac:dyDescent="0.25">
      <c r="A49" s="119" t="s">
        <v>202</v>
      </c>
      <c r="B49" s="29" t="s">
        <v>701</v>
      </c>
      <c r="C49" s="103" t="s">
        <v>741</v>
      </c>
      <c r="D49" s="103"/>
      <c r="E49" s="103"/>
      <c r="F49" s="103"/>
      <c r="G49" s="155"/>
      <c r="H49" s="103"/>
      <c r="I49" s="103"/>
      <c r="J49" s="103"/>
      <c r="K49" s="103"/>
      <c r="L49" s="103"/>
    </row>
    <row r="50" spans="1:14" s="117" customFormat="1" ht="243.75" x14ac:dyDescent="0.25">
      <c r="A50" s="119" t="s">
        <v>203</v>
      </c>
      <c r="B50" s="103"/>
      <c r="C50" s="103" t="s">
        <v>742</v>
      </c>
      <c r="D50" s="103">
        <v>1</v>
      </c>
      <c r="E50" s="103" t="s">
        <v>763</v>
      </c>
      <c r="F50" s="103">
        <v>20</v>
      </c>
      <c r="G50" s="155" t="s">
        <v>746</v>
      </c>
      <c r="H50" s="103" t="s">
        <v>737</v>
      </c>
      <c r="I50" s="155">
        <v>370</v>
      </c>
      <c r="J50" s="155">
        <v>840</v>
      </c>
      <c r="K50" s="103"/>
      <c r="L50" s="103"/>
    </row>
    <row r="51" spans="1:14" s="117" customFormat="1" ht="207.75" customHeight="1" x14ac:dyDescent="0.25">
      <c r="A51" s="119" t="s">
        <v>204</v>
      </c>
      <c r="B51" s="103"/>
      <c r="C51" s="103" t="s">
        <v>743</v>
      </c>
      <c r="D51" s="260">
        <v>1</v>
      </c>
      <c r="E51" s="260" t="s">
        <v>745</v>
      </c>
      <c r="F51" s="260">
        <v>2118.5</v>
      </c>
      <c r="G51" s="103" t="s">
        <v>747</v>
      </c>
      <c r="H51" s="103" t="s">
        <v>737</v>
      </c>
      <c r="I51" s="103">
        <v>249</v>
      </c>
      <c r="J51" s="103">
        <v>101</v>
      </c>
      <c r="K51" s="103"/>
      <c r="L51" s="103"/>
    </row>
    <row r="52" spans="1:14" s="117" customFormat="1" ht="185.25" customHeight="1" x14ac:dyDescent="0.25">
      <c r="A52" s="119" t="s">
        <v>205</v>
      </c>
      <c r="B52" s="103"/>
      <c r="C52" s="103" t="s">
        <v>744</v>
      </c>
      <c r="D52" s="261"/>
      <c r="E52" s="261"/>
      <c r="F52" s="261"/>
      <c r="G52" s="103" t="s">
        <v>748</v>
      </c>
      <c r="H52" s="103" t="s">
        <v>737</v>
      </c>
      <c r="I52" s="103">
        <v>2</v>
      </c>
      <c r="J52" s="103">
        <v>4</v>
      </c>
      <c r="K52" s="103"/>
      <c r="L52" s="103"/>
    </row>
    <row r="53" spans="1:14" s="117" customFormat="1" x14ac:dyDescent="0.25">
      <c r="A53" s="119" t="s">
        <v>206</v>
      </c>
      <c r="B53" s="103"/>
      <c r="C53" s="103"/>
      <c r="D53" s="103"/>
      <c r="E53" s="103"/>
      <c r="F53" s="103"/>
      <c r="G53" s="103"/>
      <c r="H53" s="103"/>
      <c r="I53" s="103"/>
      <c r="J53" s="103"/>
      <c r="K53" s="103"/>
      <c r="L53" s="103"/>
    </row>
    <row r="54" spans="1:14" s="117" customFormat="1" x14ac:dyDescent="0.25">
      <c r="A54" s="119" t="s">
        <v>347</v>
      </c>
      <c r="B54" s="103"/>
      <c r="C54" s="103"/>
      <c r="D54" s="103"/>
      <c r="E54" s="103"/>
      <c r="F54" s="103"/>
      <c r="G54" s="103"/>
      <c r="H54" s="103"/>
      <c r="I54" s="103"/>
      <c r="J54" s="103"/>
      <c r="K54" s="103"/>
      <c r="L54" s="103"/>
    </row>
    <row r="55" spans="1:14" s="117" customFormat="1" x14ac:dyDescent="0.25">
      <c r="A55" s="119" t="s">
        <v>348</v>
      </c>
      <c r="B55" s="103"/>
      <c r="C55" s="103"/>
      <c r="D55" s="103"/>
      <c r="E55" s="103"/>
      <c r="F55" s="103"/>
      <c r="G55" s="103"/>
      <c r="H55" s="103"/>
      <c r="I55" s="103"/>
      <c r="J55" s="103"/>
      <c r="K55" s="103"/>
      <c r="L55" s="103"/>
    </row>
    <row r="56" spans="1:14" s="117" customFormat="1" x14ac:dyDescent="0.25">
      <c r="A56" s="119" t="s">
        <v>349</v>
      </c>
      <c r="B56" s="103"/>
      <c r="C56" s="103"/>
      <c r="D56" s="103"/>
      <c r="E56" s="103"/>
      <c r="F56" s="103"/>
      <c r="G56" s="103"/>
      <c r="H56" s="103"/>
      <c r="I56" s="103"/>
      <c r="J56" s="103"/>
      <c r="K56" s="103"/>
      <c r="L56" s="103"/>
    </row>
    <row r="57" spans="1:14" s="117" customFormat="1" x14ac:dyDescent="0.25">
      <c r="A57" s="119" t="s">
        <v>350</v>
      </c>
      <c r="B57" s="103"/>
      <c r="C57" s="103"/>
      <c r="D57" s="103"/>
      <c r="E57" s="103"/>
      <c r="F57" s="103"/>
      <c r="G57" s="103"/>
      <c r="H57" s="103"/>
      <c r="I57" s="103"/>
      <c r="J57" s="103"/>
      <c r="K57" s="103"/>
      <c r="L57" s="103"/>
    </row>
    <row r="58" spans="1:14" s="117" customFormat="1" x14ac:dyDescent="0.25">
      <c r="A58" s="119" t="s">
        <v>351</v>
      </c>
      <c r="B58" s="103"/>
      <c r="C58" s="103"/>
      <c r="D58" s="103"/>
      <c r="E58" s="103"/>
      <c r="F58" s="103"/>
      <c r="G58" s="103"/>
      <c r="H58" s="103"/>
      <c r="I58" s="103"/>
      <c r="J58" s="103"/>
      <c r="K58" s="103"/>
      <c r="L58" s="103"/>
    </row>
    <row r="59" spans="1:14" s="117" customFormat="1" ht="56.25" x14ac:dyDescent="0.25">
      <c r="A59" s="41" t="s">
        <v>162</v>
      </c>
      <c r="B59" s="40" t="s">
        <v>200</v>
      </c>
      <c r="C59" s="5" t="s">
        <v>284</v>
      </c>
      <c r="D59" s="5" t="s">
        <v>284</v>
      </c>
      <c r="E59" s="5" t="s">
        <v>284</v>
      </c>
      <c r="F59" s="5" t="s">
        <v>284</v>
      </c>
      <c r="G59" s="5" t="s">
        <v>284</v>
      </c>
      <c r="H59" s="5" t="s">
        <v>284</v>
      </c>
      <c r="I59" s="5" t="s">
        <v>284</v>
      </c>
      <c r="J59" s="5" t="s">
        <v>284</v>
      </c>
      <c r="K59" s="5" t="s">
        <v>284</v>
      </c>
      <c r="L59" s="5" t="s">
        <v>284</v>
      </c>
      <c r="M59" s="118"/>
      <c r="N59" s="118"/>
    </row>
    <row r="60" spans="1:14" s="117" customFormat="1" ht="204.75" x14ac:dyDescent="0.25">
      <c r="A60" s="119" t="s">
        <v>207</v>
      </c>
      <c r="B60" s="29" t="s">
        <v>701</v>
      </c>
      <c r="C60" s="103" t="s">
        <v>749</v>
      </c>
      <c r="D60" s="103">
        <v>1</v>
      </c>
      <c r="E60" s="42" t="s">
        <v>750</v>
      </c>
      <c r="F60" s="42">
        <v>310</v>
      </c>
      <c r="G60" s="42" t="s">
        <v>751</v>
      </c>
      <c r="H60" s="224" t="s">
        <v>752</v>
      </c>
      <c r="I60" s="42">
        <v>164</v>
      </c>
      <c r="J60" s="103">
        <v>310</v>
      </c>
      <c r="K60" s="103"/>
      <c r="L60" s="103"/>
    </row>
    <row r="61" spans="1:14" s="117" customFormat="1" ht="204.75" x14ac:dyDescent="0.25">
      <c r="A61" s="119" t="s">
        <v>208</v>
      </c>
      <c r="B61" s="103"/>
      <c r="C61" s="103" t="s">
        <v>753</v>
      </c>
      <c r="D61" s="103">
        <v>1</v>
      </c>
      <c r="E61" s="103" t="s">
        <v>754</v>
      </c>
      <c r="F61" s="103" t="s">
        <v>755</v>
      </c>
      <c r="G61" s="224" t="s">
        <v>756</v>
      </c>
      <c r="H61" s="224" t="s">
        <v>752</v>
      </c>
      <c r="I61" s="42" t="s">
        <v>757</v>
      </c>
      <c r="J61" s="103" t="s">
        <v>755</v>
      </c>
      <c r="K61" s="103"/>
      <c r="L61" s="103"/>
    </row>
    <row r="62" spans="1:14" s="117" customFormat="1" ht="204.75" x14ac:dyDescent="0.25">
      <c r="A62" s="119" t="s">
        <v>209</v>
      </c>
      <c r="B62" s="103"/>
      <c r="C62" s="103" t="s">
        <v>758</v>
      </c>
      <c r="D62" s="103">
        <v>1</v>
      </c>
      <c r="E62" s="103" t="s">
        <v>759</v>
      </c>
      <c r="F62" s="103">
        <v>1</v>
      </c>
      <c r="G62" s="224" t="s">
        <v>760</v>
      </c>
      <c r="H62" s="225" t="s">
        <v>752</v>
      </c>
      <c r="I62" s="224">
        <v>1</v>
      </c>
      <c r="J62" s="103">
        <v>1</v>
      </c>
      <c r="K62" s="103"/>
      <c r="L62" s="103"/>
    </row>
    <row r="63" spans="1:14" s="117" customFormat="1" x14ac:dyDescent="0.25">
      <c r="A63" s="119" t="s">
        <v>210</v>
      </c>
      <c r="B63" s="103"/>
      <c r="C63" s="103"/>
      <c r="D63" s="103"/>
      <c r="E63" s="103"/>
      <c r="F63" s="103"/>
      <c r="G63" s="103"/>
      <c r="H63" s="103"/>
      <c r="I63" s="103"/>
      <c r="J63" s="103"/>
      <c r="K63" s="103"/>
      <c r="L63" s="103"/>
    </row>
    <row r="64" spans="1:14" s="117" customFormat="1" x14ac:dyDescent="0.25">
      <c r="A64" s="119" t="s">
        <v>211</v>
      </c>
      <c r="B64" s="103"/>
      <c r="C64" s="103"/>
      <c r="D64" s="103"/>
      <c r="E64" s="103"/>
      <c r="F64" s="103"/>
      <c r="G64" s="103"/>
      <c r="H64" s="103"/>
      <c r="I64" s="103"/>
      <c r="J64" s="103"/>
      <c r="K64" s="103"/>
      <c r="L64" s="103"/>
    </row>
    <row r="65" spans="1:14" s="117" customFormat="1" x14ac:dyDescent="0.25">
      <c r="A65" s="119" t="s">
        <v>352</v>
      </c>
      <c r="B65" s="103"/>
      <c r="C65" s="103"/>
      <c r="D65" s="103"/>
      <c r="E65" s="103"/>
      <c r="F65" s="103"/>
      <c r="G65" s="103"/>
      <c r="H65" s="103"/>
      <c r="I65" s="103"/>
      <c r="J65" s="103"/>
      <c r="K65" s="103"/>
      <c r="L65" s="103"/>
    </row>
    <row r="66" spans="1:14" s="117" customFormat="1" x14ac:dyDescent="0.25">
      <c r="A66" s="119" t="s">
        <v>353</v>
      </c>
      <c r="B66" s="103"/>
      <c r="C66" s="103"/>
      <c r="D66" s="103"/>
      <c r="E66" s="103"/>
      <c r="F66" s="103"/>
      <c r="G66" s="103"/>
      <c r="H66" s="103"/>
      <c r="I66" s="103"/>
      <c r="J66" s="103"/>
      <c r="K66" s="103"/>
      <c r="L66" s="103"/>
    </row>
    <row r="67" spans="1:14" s="117" customFormat="1" x14ac:dyDescent="0.25">
      <c r="A67" s="119" t="s">
        <v>354</v>
      </c>
      <c r="B67" s="103"/>
      <c r="C67" s="103"/>
      <c r="D67" s="103"/>
      <c r="E67" s="103"/>
      <c r="F67" s="103"/>
      <c r="G67" s="103"/>
      <c r="H67" s="103"/>
      <c r="I67" s="103"/>
      <c r="J67" s="103"/>
      <c r="K67" s="103"/>
      <c r="L67" s="103"/>
    </row>
    <row r="68" spans="1:14" s="117" customFormat="1" x14ac:dyDescent="0.25">
      <c r="A68" s="119" t="s">
        <v>355</v>
      </c>
      <c r="B68" s="103"/>
      <c r="C68" s="103"/>
      <c r="D68" s="103"/>
      <c r="E68" s="103"/>
      <c r="F68" s="103"/>
      <c r="G68" s="103"/>
      <c r="H68" s="103"/>
      <c r="I68" s="103"/>
      <c r="J68" s="103"/>
      <c r="K68" s="103"/>
      <c r="L68" s="103"/>
    </row>
    <row r="69" spans="1:14" s="117" customFormat="1" x14ac:dyDescent="0.25">
      <c r="A69" s="119" t="s">
        <v>356</v>
      </c>
      <c r="B69" s="103"/>
      <c r="C69" s="103"/>
      <c r="D69" s="103"/>
      <c r="E69" s="103"/>
      <c r="F69" s="103"/>
      <c r="G69" s="103"/>
      <c r="H69" s="103"/>
      <c r="I69" s="103"/>
      <c r="J69" s="103"/>
      <c r="K69" s="103"/>
      <c r="L69" s="103"/>
    </row>
    <row r="70" spans="1:14" s="117" customFormat="1" ht="75" x14ac:dyDescent="0.25">
      <c r="A70" s="41" t="s">
        <v>185</v>
      </c>
      <c r="B70" s="40" t="s">
        <v>199</v>
      </c>
      <c r="C70" s="5" t="s">
        <v>284</v>
      </c>
      <c r="D70" s="5" t="s">
        <v>284</v>
      </c>
      <c r="E70" s="5" t="s">
        <v>284</v>
      </c>
      <c r="F70" s="5" t="s">
        <v>284</v>
      </c>
      <c r="G70" s="5" t="s">
        <v>284</v>
      </c>
      <c r="H70" s="5" t="s">
        <v>284</v>
      </c>
      <c r="I70" s="5" t="s">
        <v>284</v>
      </c>
      <c r="J70" s="5" t="s">
        <v>284</v>
      </c>
      <c r="K70" s="5" t="s">
        <v>284</v>
      </c>
      <c r="L70" s="5" t="s">
        <v>284</v>
      </c>
      <c r="M70" s="118"/>
      <c r="N70" s="118"/>
    </row>
    <row r="71" spans="1:14" s="117" customFormat="1" ht="22.5" x14ac:dyDescent="0.25">
      <c r="A71" s="119" t="s">
        <v>251</v>
      </c>
      <c r="B71" s="103"/>
      <c r="C71" s="103"/>
      <c r="D71" s="103"/>
      <c r="E71" s="103"/>
      <c r="F71" s="103"/>
      <c r="G71" s="155"/>
      <c r="H71" s="103"/>
      <c r="I71" s="103"/>
      <c r="J71" s="103"/>
      <c r="K71" s="103"/>
      <c r="L71" s="103"/>
    </row>
    <row r="72" spans="1:14" s="117" customFormat="1" ht="22.5" x14ac:dyDescent="0.25">
      <c r="A72" s="119" t="s">
        <v>250</v>
      </c>
      <c r="B72" s="103"/>
      <c r="C72" s="103"/>
      <c r="D72" s="103"/>
      <c r="E72" s="103"/>
      <c r="F72" s="103"/>
      <c r="G72" s="155"/>
      <c r="H72" s="103"/>
      <c r="I72" s="103"/>
      <c r="J72" s="103"/>
      <c r="K72" s="103"/>
      <c r="L72" s="103"/>
    </row>
    <row r="73" spans="1:14" s="117" customFormat="1" x14ac:dyDescent="0.25">
      <c r="A73" s="119" t="s">
        <v>249</v>
      </c>
      <c r="B73" s="103"/>
      <c r="C73" s="103"/>
      <c r="D73" s="103"/>
      <c r="E73" s="103"/>
      <c r="F73" s="103"/>
      <c r="G73" s="103"/>
      <c r="H73" s="103"/>
      <c r="I73" s="103"/>
      <c r="J73" s="103"/>
      <c r="K73" s="103"/>
      <c r="L73" s="103"/>
    </row>
    <row r="74" spans="1:14" s="117" customFormat="1" x14ac:dyDescent="0.25">
      <c r="A74" s="119" t="s">
        <v>248</v>
      </c>
      <c r="B74" s="103"/>
      <c r="C74" s="103"/>
      <c r="D74" s="103"/>
      <c r="E74" s="103"/>
      <c r="F74" s="103"/>
      <c r="G74" s="103"/>
      <c r="H74" s="103"/>
      <c r="I74" s="103"/>
      <c r="J74" s="103"/>
      <c r="K74" s="103"/>
      <c r="L74" s="103"/>
    </row>
    <row r="75" spans="1:14" s="117" customFormat="1" x14ac:dyDescent="0.25">
      <c r="A75" s="119" t="s">
        <v>247</v>
      </c>
      <c r="B75" s="103"/>
      <c r="C75" s="103"/>
      <c r="D75" s="103"/>
      <c r="E75" s="103"/>
      <c r="F75" s="103"/>
      <c r="G75" s="103"/>
      <c r="H75" s="103"/>
      <c r="I75" s="103"/>
      <c r="J75" s="103"/>
      <c r="K75" s="103"/>
      <c r="L75" s="103"/>
    </row>
    <row r="76" spans="1:14" s="117" customFormat="1" x14ac:dyDescent="0.25">
      <c r="A76" s="119" t="s">
        <v>357</v>
      </c>
      <c r="B76" s="103"/>
      <c r="C76" s="103"/>
      <c r="D76" s="103"/>
      <c r="E76" s="103"/>
      <c r="F76" s="103"/>
      <c r="G76" s="103"/>
      <c r="H76" s="103"/>
      <c r="I76" s="103"/>
      <c r="J76" s="103"/>
      <c r="K76" s="103"/>
      <c r="L76" s="103"/>
    </row>
    <row r="77" spans="1:14" s="117" customFormat="1" x14ac:dyDescent="0.25">
      <c r="A77" s="119" t="s">
        <v>358</v>
      </c>
      <c r="B77" s="103"/>
      <c r="C77" s="103"/>
      <c r="D77" s="103"/>
      <c r="E77" s="103"/>
      <c r="F77" s="103"/>
      <c r="G77" s="103"/>
      <c r="H77" s="103"/>
      <c r="I77" s="103"/>
      <c r="J77" s="103"/>
      <c r="K77" s="103"/>
      <c r="L77" s="103"/>
    </row>
    <row r="78" spans="1:14" s="117" customFormat="1" x14ac:dyDescent="0.25">
      <c r="A78" s="119" t="s">
        <v>359</v>
      </c>
      <c r="B78" s="103"/>
      <c r="C78" s="103"/>
      <c r="D78" s="103"/>
      <c r="E78" s="103"/>
      <c r="F78" s="103"/>
      <c r="G78" s="103"/>
      <c r="H78" s="103"/>
      <c r="I78" s="103"/>
      <c r="J78" s="103"/>
      <c r="K78" s="103"/>
      <c r="L78" s="103"/>
    </row>
    <row r="79" spans="1:14" s="117" customFormat="1" x14ac:dyDescent="0.25">
      <c r="A79" s="119" t="s">
        <v>360</v>
      </c>
      <c r="B79" s="103"/>
      <c r="C79" s="103"/>
      <c r="D79" s="103"/>
      <c r="E79" s="103"/>
      <c r="F79" s="103"/>
      <c r="G79" s="103"/>
      <c r="H79" s="103"/>
      <c r="I79" s="103"/>
      <c r="J79" s="103"/>
      <c r="K79" s="103"/>
      <c r="L79" s="103"/>
    </row>
    <row r="80" spans="1:14" s="117" customFormat="1" x14ac:dyDescent="0.25">
      <c r="A80" s="119" t="s">
        <v>361</v>
      </c>
      <c r="B80" s="103"/>
      <c r="C80" s="103"/>
      <c r="D80" s="103"/>
      <c r="E80" s="103"/>
      <c r="F80" s="103"/>
      <c r="G80" s="103"/>
      <c r="H80" s="103"/>
      <c r="I80" s="103"/>
      <c r="J80" s="103"/>
      <c r="K80" s="103"/>
      <c r="L80" s="103"/>
    </row>
    <row r="81" spans="1:14" s="117" customFormat="1" ht="56.25" x14ac:dyDescent="0.25">
      <c r="A81" s="41" t="s">
        <v>186</v>
      </c>
      <c r="B81" s="40" t="s">
        <v>198</v>
      </c>
      <c r="C81" s="5" t="s">
        <v>284</v>
      </c>
      <c r="D81" s="5" t="s">
        <v>284</v>
      </c>
      <c r="E81" s="5" t="s">
        <v>284</v>
      </c>
      <c r="F81" s="5" t="s">
        <v>284</v>
      </c>
      <c r="G81" s="5" t="s">
        <v>284</v>
      </c>
      <c r="H81" s="5" t="s">
        <v>284</v>
      </c>
      <c r="I81" s="5" t="s">
        <v>284</v>
      </c>
      <c r="J81" s="5" t="s">
        <v>284</v>
      </c>
      <c r="K81" s="5" t="s">
        <v>284</v>
      </c>
      <c r="L81" s="5" t="s">
        <v>284</v>
      </c>
      <c r="M81" s="118"/>
      <c r="N81" s="118"/>
    </row>
    <row r="82" spans="1:14" s="117" customFormat="1" ht="22.5" x14ac:dyDescent="0.25">
      <c r="A82" s="119" t="s">
        <v>246</v>
      </c>
      <c r="B82" s="103"/>
      <c r="C82" s="103"/>
      <c r="D82" s="103"/>
      <c r="E82" s="103"/>
      <c r="F82" s="103"/>
      <c r="G82" s="155"/>
      <c r="H82" s="103"/>
      <c r="I82" s="103"/>
      <c r="J82" s="103"/>
      <c r="K82" s="103"/>
      <c r="L82" s="103"/>
    </row>
    <row r="83" spans="1:14" s="117" customFormat="1" ht="22.5" x14ac:dyDescent="0.25">
      <c r="A83" s="119" t="s">
        <v>245</v>
      </c>
      <c r="B83" s="103"/>
      <c r="C83" s="103"/>
      <c r="D83" s="103"/>
      <c r="E83" s="103"/>
      <c r="F83" s="103"/>
      <c r="G83" s="155"/>
      <c r="H83" s="103"/>
      <c r="I83" s="103"/>
      <c r="J83" s="103"/>
      <c r="K83" s="103"/>
      <c r="L83" s="103"/>
    </row>
    <row r="84" spans="1:14" s="117" customFormat="1" x14ac:dyDescent="0.25">
      <c r="A84" s="119" t="s">
        <v>244</v>
      </c>
      <c r="B84" s="103"/>
      <c r="C84" s="103"/>
      <c r="D84" s="103"/>
      <c r="E84" s="103"/>
      <c r="F84" s="103"/>
      <c r="G84" s="103"/>
      <c r="H84" s="103"/>
      <c r="I84" s="103"/>
      <c r="J84" s="103"/>
      <c r="K84" s="103"/>
      <c r="L84" s="103"/>
    </row>
    <row r="85" spans="1:14" s="117" customFormat="1" x14ac:dyDescent="0.25">
      <c r="A85" s="119" t="s">
        <v>243</v>
      </c>
      <c r="B85" s="103"/>
      <c r="C85" s="103"/>
      <c r="D85" s="103"/>
      <c r="E85" s="103"/>
      <c r="F85" s="103"/>
      <c r="G85" s="103"/>
      <c r="H85" s="103"/>
      <c r="I85" s="103"/>
      <c r="J85" s="103"/>
      <c r="K85" s="103"/>
      <c r="L85" s="103"/>
    </row>
    <row r="86" spans="1:14" s="117" customFormat="1" x14ac:dyDescent="0.25">
      <c r="A86" s="119" t="s">
        <v>242</v>
      </c>
      <c r="B86" s="103"/>
      <c r="C86" s="103"/>
      <c r="D86" s="103"/>
      <c r="E86" s="103"/>
      <c r="F86" s="103"/>
      <c r="G86" s="103"/>
      <c r="H86" s="103"/>
      <c r="I86" s="103"/>
      <c r="J86" s="103"/>
      <c r="K86" s="103"/>
      <c r="L86" s="103"/>
    </row>
    <row r="87" spans="1:14" s="117" customFormat="1" x14ac:dyDescent="0.25">
      <c r="A87" s="119" t="s">
        <v>362</v>
      </c>
      <c r="B87" s="103"/>
      <c r="C87" s="103"/>
      <c r="D87" s="103"/>
      <c r="E87" s="103"/>
      <c r="F87" s="103"/>
      <c r="G87" s="103"/>
      <c r="H87" s="103"/>
      <c r="I87" s="103"/>
      <c r="J87" s="103"/>
      <c r="K87" s="103"/>
      <c r="L87" s="103"/>
    </row>
    <row r="88" spans="1:14" s="117" customFormat="1" x14ac:dyDescent="0.25">
      <c r="A88" s="119" t="s">
        <v>363</v>
      </c>
      <c r="B88" s="103"/>
      <c r="C88" s="103"/>
      <c r="D88" s="103"/>
      <c r="E88" s="103"/>
      <c r="F88" s="103"/>
      <c r="G88" s="103"/>
      <c r="H88" s="103"/>
      <c r="I88" s="103"/>
      <c r="J88" s="103"/>
      <c r="K88" s="103"/>
      <c r="L88" s="103"/>
    </row>
    <row r="89" spans="1:14" s="117" customFormat="1" x14ac:dyDescent="0.25">
      <c r="A89" s="119" t="s">
        <v>364</v>
      </c>
      <c r="B89" s="103"/>
      <c r="C89" s="103"/>
      <c r="D89" s="103"/>
      <c r="E89" s="103"/>
      <c r="F89" s="103"/>
      <c r="G89" s="103"/>
      <c r="H89" s="103"/>
      <c r="I89" s="103"/>
      <c r="J89" s="103"/>
      <c r="K89" s="103"/>
      <c r="L89" s="103"/>
    </row>
    <row r="90" spans="1:14" s="117" customFormat="1" x14ac:dyDescent="0.25">
      <c r="A90" s="119" t="s">
        <v>365</v>
      </c>
      <c r="B90" s="103"/>
      <c r="C90" s="103"/>
      <c r="D90" s="103"/>
      <c r="E90" s="103"/>
      <c r="F90" s="103"/>
      <c r="G90" s="103"/>
      <c r="H90" s="103"/>
      <c r="I90" s="103"/>
      <c r="J90" s="103"/>
      <c r="K90" s="103"/>
      <c r="L90" s="103"/>
    </row>
    <row r="91" spans="1:14" s="117" customFormat="1" x14ac:dyDescent="0.25">
      <c r="A91" s="119" t="s">
        <v>366</v>
      </c>
      <c r="B91" s="103"/>
      <c r="C91" s="103"/>
      <c r="D91" s="103"/>
      <c r="E91" s="103"/>
      <c r="F91" s="103"/>
      <c r="G91" s="103"/>
      <c r="H91" s="103"/>
      <c r="I91" s="103"/>
      <c r="J91" s="103"/>
      <c r="K91" s="103"/>
      <c r="L91" s="103"/>
    </row>
    <row r="92" spans="1:14" s="117" customFormat="1" ht="37.5" x14ac:dyDescent="0.25">
      <c r="A92" s="41" t="s">
        <v>187</v>
      </c>
      <c r="B92" s="40" t="s">
        <v>197</v>
      </c>
      <c r="C92" s="46" t="s">
        <v>284</v>
      </c>
      <c r="D92" s="46" t="s">
        <v>284</v>
      </c>
      <c r="E92" s="46" t="s">
        <v>284</v>
      </c>
      <c r="F92" s="46" t="s">
        <v>284</v>
      </c>
      <c r="G92" s="46" t="s">
        <v>284</v>
      </c>
      <c r="H92" s="46" t="s">
        <v>284</v>
      </c>
      <c r="I92" s="46" t="s">
        <v>284</v>
      </c>
      <c r="J92" s="46" t="s">
        <v>284</v>
      </c>
      <c r="K92" s="46" t="s">
        <v>284</v>
      </c>
      <c r="L92" s="46" t="s">
        <v>284</v>
      </c>
      <c r="M92" s="118"/>
      <c r="N92" s="118"/>
    </row>
    <row r="93" spans="1:14" s="117" customFormat="1" ht="22.5" x14ac:dyDescent="0.25">
      <c r="A93" s="119" t="s">
        <v>241</v>
      </c>
      <c r="B93" s="103"/>
      <c r="C93" s="29"/>
      <c r="D93" s="103"/>
      <c r="E93" s="103"/>
      <c r="F93" s="103"/>
      <c r="G93" s="155"/>
      <c r="H93" s="103"/>
      <c r="I93" s="103"/>
      <c r="J93" s="103"/>
      <c r="K93" s="103"/>
      <c r="L93" s="103"/>
    </row>
    <row r="94" spans="1:14" s="117" customFormat="1" ht="50.25" customHeight="1" x14ac:dyDescent="0.25">
      <c r="A94" s="119" t="s">
        <v>240</v>
      </c>
      <c r="B94" s="29" t="s">
        <v>701</v>
      </c>
      <c r="C94" s="226" t="s">
        <v>764</v>
      </c>
      <c r="D94" s="103">
        <v>1</v>
      </c>
      <c r="E94" s="103" t="s">
        <v>775</v>
      </c>
      <c r="F94" s="103">
        <v>18585</v>
      </c>
      <c r="G94" s="227"/>
      <c r="H94" s="234"/>
      <c r="I94" s="103"/>
      <c r="J94" s="103"/>
      <c r="K94" s="103"/>
      <c r="L94" s="103"/>
    </row>
    <row r="95" spans="1:14" s="117" customFormat="1" ht="266.25" customHeight="1" x14ac:dyDescent="0.25">
      <c r="A95" s="119" t="s">
        <v>239</v>
      </c>
      <c r="B95" s="29" t="s">
        <v>701</v>
      </c>
      <c r="C95" s="103" t="s">
        <v>802</v>
      </c>
      <c r="D95" s="103">
        <v>1</v>
      </c>
      <c r="E95" s="103" t="s">
        <v>803</v>
      </c>
      <c r="F95" s="103" t="s">
        <v>805</v>
      </c>
      <c r="G95" s="227" t="s">
        <v>804</v>
      </c>
      <c r="H95" s="234" t="s">
        <v>752</v>
      </c>
      <c r="I95" s="103">
        <v>870</v>
      </c>
      <c r="J95" s="103">
        <v>1000</v>
      </c>
      <c r="K95" s="103"/>
      <c r="L95" s="103"/>
    </row>
    <row r="96" spans="1:14" s="117" customFormat="1" hidden="1" x14ac:dyDescent="0.25">
      <c r="A96" s="119" t="s">
        <v>238</v>
      </c>
      <c r="B96" s="103"/>
      <c r="C96" s="103"/>
      <c r="D96" s="103"/>
      <c r="E96" s="103"/>
      <c r="F96" s="103"/>
      <c r="G96" s="103"/>
      <c r="H96" s="103"/>
      <c r="I96" s="103"/>
      <c r="J96" s="103"/>
      <c r="K96" s="103"/>
      <c r="L96" s="103"/>
    </row>
    <row r="97" spans="1:14" s="117" customFormat="1" hidden="1" x14ac:dyDescent="0.25">
      <c r="A97" s="119" t="s">
        <v>237</v>
      </c>
      <c r="B97" s="103"/>
      <c r="C97" s="103"/>
      <c r="D97" s="103"/>
      <c r="E97" s="103"/>
      <c r="F97" s="103"/>
      <c r="G97" s="103"/>
      <c r="H97" s="103"/>
      <c r="I97" s="103"/>
      <c r="J97" s="103"/>
      <c r="K97" s="103"/>
      <c r="L97" s="103"/>
    </row>
    <row r="98" spans="1:14" s="117" customFormat="1" hidden="1" x14ac:dyDescent="0.25">
      <c r="A98" s="119" t="s">
        <v>367</v>
      </c>
      <c r="B98" s="103"/>
      <c r="C98" s="103"/>
      <c r="D98" s="103"/>
      <c r="E98" s="103"/>
      <c r="F98" s="103"/>
      <c r="G98" s="103"/>
      <c r="H98" s="103"/>
      <c r="I98" s="103"/>
      <c r="J98" s="103"/>
      <c r="K98" s="103"/>
      <c r="L98" s="103"/>
    </row>
    <row r="99" spans="1:14" s="117" customFormat="1" hidden="1" x14ac:dyDescent="0.25">
      <c r="A99" s="119" t="s">
        <v>368</v>
      </c>
      <c r="B99" s="103"/>
      <c r="C99" s="103"/>
      <c r="D99" s="103"/>
      <c r="E99" s="103"/>
      <c r="F99" s="103"/>
      <c r="G99" s="103"/>
      <c r="H99" s="103"/>
      <c r="I99" s="103"/>
      <c r="J99" s="103"/>
      <c r="K99" s="103"/>
      <c r="L99" s="103"/>
    </row>
    <row r="100" spans="1:14" s="117" customFormat="1" hidden="1" x14ac:dyDescent="0.25">
      <c r="A100" s="119" t="s">
        <v>369</v>
      </c>
      <c r="B100" s="103"/>
      <c r="C100" s="103"/>
      <c r="D100" s="103"/>
      <c r="E100" s="103"/>
      <c r="F100" s="103"/>
      <c r="G100" s="103"/>
      <c r="H100" s="103"/>
      <c r="I100" s="103"/>
      <c r="J100" s="103"/>
      <c r="K100" s="103"/>
      <c r="L100" s="103"/>
    </row>
    <row r="101" spans="1:14" s="117" customFormat="1" hidden="1" x14ac:dyDescent="0.25">
      <c r="A101" s="119" t="s">
        <v>370</v>
      </c>
      <c r="B101" s="103"/>
      <c r="C101" s="103"/>
      <c r="D101" s="103"/>
      <c r="E101" s="103"/>
      <c r="F101" s="103"/>
      <c r="G101" s="103"/>
      <c r="H101" s="103"/>
      <c r="I101" s="103"/>
      <c r="J101" s="103"/>
      <c r="K101" s="103"/>
      <c r="L101" s="103"/>
    </row>
    <row r="102" spans="1:14" s="117" customFormat="1" hidden="1" x14ac:dyDescent="0.25">
      <c r="A102" s="119" t="s">
        <v>371</v>
      </c>
      <c r="B102" s="103"/>
      <c r="C102" s="103"/>
      <c r="D102" s="103"/>
      <c r="E102" s="103"/>
      <c r="F102" s="103"/>
      <c r="G102" s="103"/>
      <c r="H102" s="103"/>
      <c r="I102" s="103"/>
      <c r="J102" s="103"/>
      <c r="K102" s="103"/>
      <c r="L102" s="103"/>
    </row>
    <row r="103" spans="1:14" s="117" customFormat="1" ht="37.5" x14ac:dyDescent="0.25">
      <c r="A103" s="41" t="s">
        <v>188</v>
      </c>
      <c r="B103" s="40" t="s">
        <v>196</v>
      </c>
      <c r="C103" s="5" t="s">
        <v>284</v>
      </c>
      <c r="D103" s="5" t="s">
        <v>284</v>
      </c>
      <c r="E103" s="5" t="s">
        <v>284</v>
      </c>
      <c r="F103" s="5" t="s">
        <v>284</v>
      </c>
      <c r="G103" s="5" t="s">
        <v>284</v>
      </c>
      <c r="H103" s="5" t="s">
        <v>284</v>
      </c>
      <c r="I103" s="5" t="s">
        <v>284</v>
      </c>
      <c r="J103" s="5" t="s">
        <v>284</v>
      </c>
      <c r="K103" s="5" t="s">
        <v>284</v>
      </c>
      <c r="L103" s="5" t="s">
        <v>284</v>
      </c>
      <c r="M103" s="118"/>
      <c r="N103" s="118"/>
    </row>
    <row r="104" spans="1:14" s="117" customFormat="1" ht="37.5" x14ac:dyDescent="0.25">
      <c r="A104" s="119" t="s">
        <v>236</v>
      </c>
      <c r="B104" s="29" t="s">
        <v>701</v>
      </c>
      <c r="C104" s="204" t="s">
        <v>767</v>
      </c>
      <c r="D104" s="103">
        <v>1</v>
      </c>
      <c r="E104" s="103" t="s">
        <v>774</v>
      </c>
      <c r="F104" s="103">
        <v>14.8</v>
      </c>
      <c r="G104" s="155" t="s">
        <v>629</v>
      </c>
      <c r="H104" s="103"/>
      <c r="I104" s="103"/>
      <c r="J104" s="103">
        <v>14.8</v>
      </c>
      <c r="K104" s="103"/>
      <c r="L104" s="103"/>
    </row>
    <row r="105" spans="1:14" s="117" customFormat="1" ht="37.5" x14ac:dyDescent="0.25">
      <c r="A105" s="119" t="s">
        <v>235</v>
      </c>
      <c r="B105" s="29" t="s">
        <v>701</v>
      </c>
      <c r="C105" s="204" t="s">
        <v>765</v>
      </c>
      <c r="D105" s="103">
        <v>1</v>
      </c>
      <c r="E105" s="103" t="s">
        <v>711</v>
      </c>
      <c r="F105" s="103">
        <v>400</v>
      </c>
      <c r="G105" s="155" t="s">
        <v>629</v>
      </c>
      <c r="H105" s="103"/>
      <c r="I105" s="103">
        <v>600</v>
      </c>
      <c r="J105" s="103">
        <v>400</v>
      </c>
      <c r="K105" s="103"/>
      <c r="L105" s="103"/>
    </row>
    <row r="106" spans="1:14" s="117" customFormat="1" ht="37.5" x14ac:dyDescent="0.25">
      <c r="A106" s="119" t="s">
        <v>234</v>
      </c>
      <c r="B106" s="29" t="s">
        <v>701</v>
      </c>
      <c r="C106" s="204" t="s">
        <v>766</v>
      </c>
      <c r="D106" s="103">
        <v>1</v>
      </c>
      <c r="E106" s="103" t="s">
        <v>711</v>
      </c>
      <c r="F106" s="103">
        <v>300</v>
      </c>
      <c r="G106" s="155" t="s">
        <v>629</v>
      </c>
      <c r="H106" s="103"/>
      <c r="I106" s="103">
        <v>300</v>
      </c>
      <c r="J106" s="103">
        <v>300</v>
      </c>
      <c r="K106" s="103"/>
      <c r="L106" s="103"/>
    </row>
    <row r="107" spans="1:14" s="117" customFormat="1" x14ac:dyDescent="0.25">
      <c r="A107" s="119" t="s">
        <v>233</v>
      </c>
      <c r="B107" s="103"/>
      <c r="C107" s="103"/>
      <c r="D107" s="103"/>
      <c r="E107" s="103"/>
      <c r="F107" s="103"/>
      <c r="G107" s="103"/>
      <c r="H107" s="103"/>
      <c r="I107" s="103"/>
      <c r="J107" s="103"/>
      <c r="K107" s="103"/>
      <c r="L107" s="103"/>
    </row>
    <row r="108" spans="1:14" s="117" customFormat="1" x14ac:dyDescent="0.25">
      <c r="A108" s="119" t="s">
        <v>232</v>
      </c>
      <c r="B108" s="103"/>
      <c r="C108" s="103"/>
      <c r="D108" s="103"/>
      <c r="E108" s="103"/>
      <c r="F108" s="103"/>
      <c r="G108" s="103"/>
      <c r="H108" s="103"/>
      <c r="I108" s="103"/>
      <c r="J108" s="103"/>
      <c r="K108" s="103"/>
      <c r="L108" s="103"/>
    </row>
    <row r="109" spans="1:14" s="117" customFormat="1" x14ac:dyDescent="0.25">
      <c r="A109" s="119" t="s">
        <v>372</v>
      </c>
      <c r="B109" s="103"/>
      <c r="C109" s="103"/>
      <c r="D109" s="103"/>
      <c r="E109" s="103"/>
      <c r="F109" s="103"/>
      <c r="G109" s="103"/>
      <c r="H109" s="103"/>
      <c r="I109" s="103"/>
      <c r="J109" s="103"/>
      <c r="K109" s="103"/>
      <c r="L109" s="103"/>
    </row>
    <row r="110" spans="1:14" s="117" customFormat="1" x14ac:dyDescent="0.25">
      <c r="A110" s="119" t="s">
        <v>373</v>
      </c>
      <c r="B110" s="103"/>
      <c r="C110" s="103"/>
      <c r="D110" s="103"/>
      <c r="E110" s="103"/>
      <c r="F110" s="103"/>
      <c r="G110" s="103"/>
      <c r="H110" s="103"/>
      <c r="I110" s="103"/>
      <c r="J110" s="103"/>
      <c r="K110" s="103"/>
      <c r="L110" s="103"/>
    </row>
    <row r="111" spans="1:14" s="117" customFormat="1" x14ac:dyDescent="0.25">
      <c r="A111" s="119" t="s">
        <v>374</v>
      </c>
      <c r="B111" s="103"/>
      <c r="C111" s="103"/>
      <c r="D111" s="103"/>
      <c r="E111" s="103"/>
      <c r="F111" s="103"/>
      <c r="G111" s="103"/>
      <c r="H111" s="103"/>
      <c r="I111" s="103"/>
      <c r="J111" s="103"/>
      <c r="K111" s="103"/>
      <c r="L111" s="103"/>
    </row>
    <row r="112" spans="1:14" s="117" customFormat="1" x14ac:dyDescent="0.25">
      <c r="A112" s="119" t="s">
        <v>375</v>
      </c>
      <c r="B112" s="103"/>
      <c r="C112" s="103"/>
      <c r="D112" s="103"/>
      <c r="E112" s="103"/>
      <c r="F112" s="103"/>
      <c r="G112" s="103"/>
      <c r="H112" s="103"/>
      <c r="I112" s="103"/>
      <c r="J112" s="103"/>
      <c r="K112" s="103"/>
      <c r="L112" s="103"/>
    </row>
    <row r="113" spans="1:14" s="117" customFormat="1" x14ac:dyDescent="0.25">
      <c r="A113" s="119" t="s">
        <v>376</v>
      </c>
      <c r="B113" s="103"/>
      <c r="C113" s="103"/>
      <c r="D113" s="103"/>
      <c r="E113" s="103"/>
      <c r="F113" s="103"/>
      <c r="G113" s="103"/>
      <c r="H113" s="103"/>
      <c r="I113" s="103"/>
      <c r="J113" s="103"/>
      <c r="K113" s="103"/>
      <c r="L113" s="103"/>
    </row>
    <row r="114" spans="1:14" s="117" customFormat="1" ht="37.5" x14ac:dyDescent="0.25">
      <c r="A114" s="41" t="s">
        <v>189</v>
      </c>
      <c r="B114" s="40" t="s">
        <v>195</v>
      </c>
      <c r="C114" s="5" t="s">
        <v>284</v>
      </c>
      <c r="D114" s="5" t="s">
        <v>284</v>
      </c>
      <c r="E114" s="5" t="s">
        <v>284</v>
      </c>
      <c r="F114" s="5" t="s">
        <v>284</v>
      </c>
      <c r="G114" s="5" t="s">
        <v>284</v>
      </c>
      <c r="H114" s="5" t="s">
        <v>284</v>
      </c>
      <c r="I114" s="5" t="s">
        <v>284</v>
      </c>
      <c r="J114" s="5" t="s">
        <v>284</v>
      </c>
      <c r="K114" s="5" t="s">
        <v>284</v>
      </c>
      <c r="L114" s="5" t="s">
        <v>284</v>
      </c>
      <c r="M114" s="118"/>
      <c r="N114" s="118"/>
    </row>
    <row r="115" spans="1:14" s="117" customFormat="1" ht="51.75" customHeight="1" x14ac:dyDescent="0.25">
      <c r="A115" s="119" t="s">
        <v>231</v>
      </c>
      <c r="B115" s="29" t="s">
        <v>701</v>
      </c>
      <c r="C115" s="29" t="s">
        <v>770</v>
      </c>
      <c r="D115" s="103">
        <v>1</v>
      </c>
      <c r="E115" s="103" t="s">
        <v>776</v>
      </c>
      <c r="F115" s="103">
        <v>7087</v>
      </c>
      <c r="G115" s="155" t="s">
        <v>629</v>
      </c>
      <c r="H115" s="103"/>
      <c r="I115" s="103"/>
      <c r="J115" s="103">
        <v>7087</v>
      </c>
      <c r="K115" s="103"/>
      <c r="L115" s="103"/>
    </row>
    <row r="116" spans="1:14" s="117" customFormat="1" ht="56.25" x14ac:dyDescent="0.25">
      <c r="A116" s="119" t="s">
        <v>230</v>
      </c>
      <c r="B116" s="29" t="s">
        <v>701</v>
      </c>
      <c r="C116" s="29" t="s">
        <v>771</v>
      </c>
      <c r="D116" s="103">
        <v>1</v>
      </c>
      <c r="E116" s="103" t="s">
        <v>776</v>
      </c>
      <c r="F116" s="103">
        <v>1862</v>
      </c>
      <c r="G116" s="155" t="s">
        <v>629</v>
      </c>
      <c r="H116" s="103"/>
      <c r="I116" s="103"/>
      <c r="J116" s="103">
        <v>1862</v>
      </c>
      <c r="K116" s="103"/>
      <c r="L116" s="103"/>
    </row>
    <row r="117" spans="1:14" s="117" customFormat="1" ht="75" x14ac:dyDescent="0.25">
      <c r="A117" s="119" t="s">
        <v>229</v>
      </c>
      <c r="B117" s="29" t="s">
        <v>701</v>
      </c>
      <c r="C117" s="29" t="s">
        <v>772</v>
      </c>
      <c r="D117" s="103">
        <v>1</v>
      </c>
      <c r="E117" s="103" t="s">
        <v>776</v>
      </c>
      <c r="F117" s="103">
        <v>896</v>
      </c>
      <c r="G117" s="155" t="s">
        <v>629</v>
      </c>
      <c r="H117" s="103"/>
      <c r="I117" s="103"/>
      <c r="J117" s="103">
        <v>896</v>
      </c>
      <c r="K117" s="103"/>
      <c r="L117" s="103"/>
    </row>
    <row r="118" spans="1:14" s="117" customFormat="1" ht="37.5" x14ac:dyDescent="0.25">
      <c r="A118" s="119" t="s">
        <v>228</v>
      </c>
      <c r="B118" s="29" t="s">
        <v>701</v>
      </c>
      <c r="C118" s="29" t="s">
        <v>773</v>
      </c>
      <c r="D118" s="103">
        <v>1</v>
      </c>
      <c r="E118" s="103" t="s">
        <v>776</v>
      </c>
      <c r="F118" s="103">
        <v>82</v>
      </c>
      <c r="G118" s="155" t="s">
        <v>629</v>
      </c>
      <c r="H118" s="103"/>
      <c r="I118" s="103"/>
      <c r="J118" s="103">
        <v>82</v>
      </c>
      <c r="K118" s="103"/>
      <c r="L118" s="103"/>
    </row>
    <row r="119" spans="1:14" s="117" customFormat="1" ht="56.25" x14ac:dyDescent="0.25">
      <c r="A119" s="119" t="s">
        <v>227</v>
      </c>
      <c r="B119" s="29" t="s">
        <v>701</v>
      </c>
      <c r="C119" s="29" t="s">
        <v>768</v>
      </c>
      <c r="D119" s="103">
        <v>1</v>
      </c>
      <c r="E119" s="103" t="s">
        <v>776</v>
      </c>
      <c r="F119" s="103">
        <v>641.79999999999995</v>
      </c>
      <c r="G119" s="155" t="s">
        <v>629</v>
      </c>
      <c r="H119" s="103"/>
      <c r="I119" s="103"/>
      <c r="J119" s="103">
        <v>641.79999999999995</v>
      </c>
      <c r="K119" s="103"/>
      <c r="L119" s="103"/>
    </row>
    <row r="120" spans="1:14" s="117" customFormat="1" ht="37.5" x14ac:dyDescent="0.25">
      <c r="A120" s="119" t="s">
        <v>377</v>
      </c>
      <c r="B120" s="29" t="s">
        <v>701</v>
      </c>
      <c r="C120" s="29" t="s">
        <v>769</v>
      </c>
      <c r="D120" s="103">
        <v>1</v>
      </c>
      <c r="E120" s="103" t="s">
        <v>776</v>
      </c>
      <c r="F120" s="103">
        <v>2468.3000000000002</v>
      </c>
      <c r="G120" s="155" t="s">
        <v>629</v>
      </c>
      <c r="H120" s="103"/>
      <c r="I120" s="103"/>
      <c r="J120" s="103">
        <v>2468.3000000000002</v>
      </c>
      <c r="K120" s="103"/>
      <c r="L120" s="103"/>
    </row>
    <row r="121" spans="1:14" s="117" customFormat="1" ht="37.5" x14ac:dyDescent="0.25">
      <c r="A121" s="119" t="s">
        <v>378</v>
      </c>
      <c r="B121" s="29" t="s">
        <v>701</v>
      </c>
      <c r="C121" s="232" t="s">
        <v>789</v>
      </c>
      <c r="D121" s="103">
        <v>1</v>
      </c>
      <c r="E121" s="103" t="s">
        <v>790</v>
      </c>
      <c r="F121" s="103">
        <v>5.16</v>
      </c>
      <c r="G121" s="155" t="s">
        <v>629</v>
      </c>
      <c r="H121" s="103"/>
      <c r="I121" s="103">
        <v>5.16</v>
      </c>
      <c r="J121" s="103">
        <v>5.16</v>
      </c>
      <c r="K121" s="103"/>
      <c r="L121" s="103"/>
    </row>
    <row r="122" spans="1:14" s="117" customFormat="1" ht="37.5" x14ac:dyDescent="0.25">
      <c r="A122" s="119" t="s">
        <v>379</v>
      </c>
      <c r="B122" s="29" t="s">
        <v>701</v>
      </c>
      <c r="C122" s="232" t="s">
        <v>791</v>
      </c>
      <c r="D122" s="103">
        <v>1</v>
      </c>
      <c r="E122" s="103" t="s">
        <v>790</v>
      </c>
      <c r="F122" s="103">
        <v>10.32</v>
      </c>
      <c r="G122" s="155" t="s">
        <v>629</v>
      </c>
      <c r="H122" s="103"/>
      <c r="I122" s="103">
        <v>10.32</v>
      </c>
      <c r="J122" s="103">
        <v>10.32</v>
      </c>
      <c r="K122" s="103"/>
      <c r="L122" s="103"/>
    </row>
    <row r="123" spans="1:14" s="117" customFormat="1" ht="37.5" x14ac:dyDescent="0.25">
      <c r="A123" s="119" t="s">
        <v>380</v>
      </c>
      <c r="B123" s="29" t="s">
        <v>701</v>
      </c>
      <c r="C123" s="232" t="s">
        <v>792</v>
      </c>
      <c r="D123" s="103">
        <v>1</v>
      </c>
      <c r="E123" s="103" t="s">
        <v>790</v>
      </c>
      <c r="F123" s="103">
        <v>3.44</v>
      </c>
      <c r="G123" s="155" t="s">
        <v>629</v>
      </c>
      <c r="H123" s="103"/>
      <c r="I123" s="103">
        <v>3.44</v>
      </c>
      <c r="J123" s="103">
        <v>3.44</v>
      </c>
      <c r="K123" s="103"/>
      <c r="L123" s="103"/>
    </row>
    <row r="124" spans="1:14" s="117" customFormat="1" x14ac:dyDescent="0.25">
      <c r="A124" s="119" t="s">
        <v>381</v>
      </c>
      <c r="B124" s="103"/>
      <c r="C124" s="103"/>
      <c r="D124" s="103"/>
      <c r="E124" s="103"/>
      <c r="F124" s="103"/>
      <c r="G124" s="103"/>
      <c r="H124" s="103"/>
      <c r="I124" s="103"/>
      <c r="J124" s="103"/>
      <c r="K124" s="103"/>
      <c r="L124" s="103"/>
    </row>
    <row r="125" spans="1:14" s="117" customFormat="1" ht="37.5" x14ac:dyDescent="0.25">
      <c r="A125" s="41" t="s">
        <v>190</v>
      </c>
      <c r="B125" s="40" t="s">
        <v>194</v>
      </c>
      <c r="C125" s="5" t="s">
        <v>284</v>
      </c>
      <c r="D125" s="5" t="s">
        <v>284</v>
      </c>
      <c r="E125" s="5" t="s">
        <v>284</v>
      </c>
      <c r="F125" s="5" t="s">
        <v>284</v>
      </c>
      <c r="G125" s="5" t="s">
        <v>284</v>
      </c>
      <c r="H125" s="5" t="s">
        <v>284</v>
      </c>
      <c r="I125" s="5" t="s">
        <v>284</v>
      </c>
      <c r="J125" s="5" t="s">
        <v>284</v>
      </c>
      <c r="K125" s="5" t="s">
        <v>284</v>
      </c>
      <c r="L125" s="5" t="s">
        <v>284</v>
      </c>
      <c r="M125" s="118"/>
      <c r="N125" s="118"/>
    </row>
    <row r="126" spans="1:14" s="117" customFormat="1" ht="22.5" x14ac:dyDescent="0.25">
      <c r="A126" s="119" t="s">
        <v>226</v>
      </c>
      <c r="B126" s="103"/>
      <c r="C126" s="103"/>
      <c r="D126" s="103"/>
      <c r="E126" s="103"/>
      <c r="F126" s="103"/>
      <c r="G126" s="155"/>
      <c r="H126" s="103"/>
      <c r="I126" s="103"/>
      <c r="J126" s="103"/>
      <c r="K126" s="103"/>
      <c r="L126" s="103"/>
    </row>
    <row r="127" spans="1:14" s="117" customFormat="1" ht="22.5" x14ac:dyDescent="0.25">
      <c r="A127" s="119" t="s">
        <v>225</v>
      </c>
      <c r="B127" s="103"/>
      <c r="C127" s="103"/>
      <c r="D127" s="103"/>
      <c r="E127" s="103"/>
      <c r="F127" s="103"/>
      <c r="G127" s="155"/>
      <c r="H127" s="103"/>
      <c r="I127" s="103"/>
      <c r="J127" s="103"/>
      <c r="K127" s="103"/>
      <c r="L127" s="103"/>
    </row>
    <row r="128" spans="1:14" s="117" customFormat="1" x14ac:dyDescent="0.25">
      <c r="A128" s="119" t="s">
        <v>224</v>
      </c>
      <c r="B128" s="103"/>
      <c r="C128" s="103"/>
      <c r="D128" s="103"/>
      <c r="E128" s="103"/>
      <c r="F128" s="103"/>
      <c r="G128" s="103"/>
      <c r="H128" s="103"/>
      <c r="I128" s="103"/>
      <c r="J128" s="103"/>
      <c r="K128" s="103"/>
      <c r="L128" s="103"/>
    </row>
    <row r="129" spans="1:14" s="117" customFormat="1" x14ac:dyDescent="0.25">
      <c r="A129" s="119" t="s">
        <v>223</v>
      </c>
      <c r="B129" s="103"/>
      <c r="C129" s="103"/>
      <c r="D129" s="103"/>
      <c r="E129" s="103"/>
      <c r="F129" s="103"/>
      <c r="G129" s="103"/>
      <c r="H129" s="103"/>
      <c r="I129" s="103"/>
      <c r="J129" s="103"/>
      <c r="K129" s="103"/>
      <c r="L129" s="103"/>
    </row>
    <row r="130" spans="1:14" s="117" customFormat="1" x14ac:dyDescent="0.25">
      <c r="A130" s="119" t="s">
        <v>222</v>
      </c>
      <c r="B130" s="103"/>
      <c r="C130" s="103"/>
      <c r="D130" s="103"/>
      <c r="E130" s="103"/>
      <c r="F130" s="103"/>
      <c r="G130" s="103"/>
      <c r="H130" s="103"/>
      <c r="I130" s="103"/>
      <c r="J130" s="103"/>
      <c r="K130" s="103"/>
      <c r="L130" s="103"/>
    </row>
    <row r="131" spans="1:14" s="117" customFormat="1" x14ac:dyDescent="0.25">
      <c r="A131" s="119" t="s">
        <v>382</v>
      </c>
      <c r="B131" s="103"/>
      <c r="C131" s="103"/>
      <c r="D131" s="103"/>
      <c r="E131" s="103"/>
      <c r="F131" s="103"/>
      <c r="G131" s="103"/>
      <c r="H131" s="103"/>
      <c r="I131" s="103"/>
      <c r="J131" s="103"/>
      <c r="K131" s="103"/>
      <c r="L131" s="103"/>
    </row>
    <row r="132" spans="1:14" s="117" customFormat="1" x14ac:dyDescent="0.25">
      <c r="A132" s="119" t="s">
        <v>383</v>
      </c>
      <c r="B132" s="103"/>
      <c r="C132" s="103"/>
      <c r="D132" s="103"/>
      <c r="E132" s="103"/>
      <c r="F132" s="103"/>
      <c r="G132" s="103"/>
      <c r="H132" s="103"/>
      <c r="I132" s="103"/>
      <c r="J132" s="103"/>
      <c r="K132" s="103"/>
      <c r="L132" s="103"/>
    </row>
    <row r="133" spans="1:14" s="117" customFormat="1" x14ac:dyDescent="0.25">
      <c r="A133" s="119" t="s">
        <v>384</v>
      </c>
      <c r="B133" s="103"/>
      <c r="C133" s="103"/>
      <c r="D133" s="103"/>
      <c r="E133" s="103"/>
      <c r="F133" s="103"/>
      <c r="G133" s="103"/>
      <c r="H133" s="103"/>
      <c r="I133" s="103"/>
      <c r="J133" s="103"/>
      <c r="K133" s="103"/>
      <c r="L133" s="103"/>
    </row>
    <row r="134" spans="1:14" s="117" customFormat="1" x14ac:dyDescent="0.25">
      <c r="A134" s="119" t="s">
        <v>385</v>
      </c>
      <c r="B134" s="103"/>
      <c r="C134" s="103"/>
      <c r="D134" s="103"/>
      <c r="E134" s="103"/>
      <c r="F134" s="103"/>
      <c r="G134" s="103"/>
      <c r="H134" s="103"/>
      <c r="I134" s="103"/>
      <c r="J134" s="103"/>
      <c r="K134" s="103"/>
      <c r="L134" s="103"/>
    </row>
    <row r="135" spans="1:14" s="117" customFormat="1" x14ac:dyDescent="0.25">
      <c r="A135" s="119" t="s">
        <v>386</v>
      </c>
      <c r="B135" s="103"/>
      <c r="C135" s="103"/>
      <c r="D135" s="103"/>
      <c r="E135" s="103"/>
      <c r="F135" s="103"/>
      <c r="G135" s="103"/>
      <c r="H135" s="103"/>
      <c r="I135" s="103"/>
      <c r="J135" s="103"/>
      <c r="K135" s="103"/>
      <c r="L135" s="103"/>
    </row>
    <row r="136" spans="1:14" s="117" customFormat="1" ht="56.25" x14ac:dyDescent="0.25">
      <c r="A136" s="41" t="s">
        <v>191</v>
      </c>
      <c r="B136" s="40" t="s">
        <v>193</v>
      </c>
      <c r="C136" s="5" t="s">
        <v>284</v>
      </c>
      <c r="D136" s="5" t="s">
        <v>284</v>
      </c>
      <c r="E136" s="5" t="s">
        <v>284</v>
      </c>
      <c r="F136" s="5" t="s">
        <v>284</v>
      </c>
      <c r="G136" s="5" t="s">
        <v>284</v>
      </c>
      <c r="H136" s="5" t="s">
        <v>284</v>
      </c>
      <c r="I136" s="5" t="s">
        <v>284</v>
      </c>
      <c r="J136" s="5" t="s">
        <v>284</v>
      </c>
      <c r="K136" s="5" t="s">
        <v>284</v>
      </c>
      <c r="L136" s="5" t="s">
        <v>284</v>
      </c>
      <c r="M136" s="118"/>
      <c r="N136" s="118"/>
    </row>
    <row r="137" spans="1:14" s="117" customFormat="1" ht="22.5" x14ac:dyDescent="0.25">
      <c r="A137" s="119" t="s">
        <v>221</v>
      </c>
      <c r="B137" s="103"/>
      <c r="C137" s="103"/>
      <c r="D137" s="103"/>
      <c r="E137" s="103"/>
      <c r="F137" s="103"/>
      <c r="G137" s="155"/>
      <c r="H137" s="103"/>
      <c r="I137" s="103"/>
      <c r="J137" s="103"/>
      <c r="K137" s="103"/>
      <c r="L137" s="103"/>
    </row>
    <row r="138" spans="1:14" s="117" customFormat="1" ht="22.5" x14ac:dyDescent="0.25">
      <c r="A138" s="119" t="s">
        <v>220</v>
      </c>
      <c r="B138" s="103"/>
      <c r="C138" s="103"/>
      <c r="D138" s="103"/>
      <c r="E138" s="103"/>
      <c r="F138" s="103"/>
      <c r="G138" s="155"/>
      <c r="H138" s="103"/>
      <c r="I138" s="103"/>
      <c r="J138" s="103"/>
      <c r="K138" s="103"/>
      <c r="L138" s="103"/>
    </row>
    <row r="139" spans="1:14" s="117" customFormat="1" x14ac:dyDescent="0.25">
      <c r="A139" s="119" t="s">
        <v>219</v>
      </c>
      <c r="B139" s="103"/>
      <c r="C139" s="103"/>
      <c r="D139" s="103"/>
      <c r="E139" s="103"/>
      <c r="F139" s="103"/>
      <c r="G139" s="103"/>
      <c r="H139" s="103"/>
      <c r="I139" s="103"/>
      <c r="J139" s="103"/>
      <c r="K139" s="103"/>
      <c r="L139" s="103"/>
    </row>
    <row r="140" spans="1:14" s="117" customFormat="1" x14ac:dyDescent="0.25">
      <c r="A140" s="119" t="s">
        <v>218</v>
      </c>
      <c r="B140" s="103"/>
      <c r="C140" s="103"/>
      <c r="D140" s="103"/>
      <c r="E140" s="103"/>
      <c r="F140" s="103"/>
      <c r="G140" s="103"/>
      <c r="H140" s="103"/>
      <c r="I140" s="103"/>
      <c r="J140" s="103"/>
      <c r="K140" s="103"/>
      <c r="L140" s="103"/>
    </row>
    <row r="141" spans="1:14" s="117" customFormat="1" x14ac:dyDescent="0.25">
      <c r="A141" s="119" t="s">
        <v>217</v>
      </c>
      <c r="B141" s="103"/>
      <c r="C141" s="103"/>
      <c r="D141" s="103"/>
      <c r="E141" s="103"/>
      <c r="F141" s="103"/>
      <c r="G141" s="103"/>
      <c r="H141" s="103"/>
      <c r="I141" s="103"/>
      <c r="J141" s="103"/>
      <c r="K141" s="103"/>
      <c r="L141" s="103"/>
    </row>
    <row r="142" spans="1:14" s="117" customFormat="1" x14ac:dyDescent="0.25">
      <c r="A142" s="119" t="s">
        <v>387</v>
      </c>
      <c r="B142" s="103"/>
      <c r="C142" s="103"/>
      <c r="D142" s="103"/>
      <c r="E142" s="103"/>
      <c r="F142" s="103"/>
      <c r="G142" s="103"/>
      <c r="H142" s="103"/>
      <c r="I142" s="103"/>
      <c r="J142" s="103"/>
      <c r="K142" s="103"/>
      <c r="L142" s="103"/>
    </row>
    <row r="143" spans="1:14" s="117" customFormat="1" x14ac:dyDescent="0.25">
      <c r="A143" s="119" t="s">
        <v>388</v>
      </c>
      <c r="B143" s="103"/>
      <c r="C143" s="103"/>
      <c r="D143" s="103"/>
      <c r="E143" s="103"/>
      <c r="F143" s="103"/>
      <c r="G143" s="103"/>
      <c r="H143" s="103"/>
      <c r="I143" s="103"/>
      <c r="J143" s="103"/>
      <c r="K143" s="103"/>
      <c r="L143" s="103"/>
    </row>
    <row r="144" spans="1:14" s="117" customFormat="1" x14ac:dyDescent="0.25">
      <c r="A144" s="119" t="s">
        <v>389</v>
      </c>
      <c r="B144" s="103"/>
      <c r="C144" s="103"/>
      <c r="D144" s="103"/>
      <c r="E144" s="103"/>
      <c r="F144" s="103"/>
      <c r="G144" s="103"/>
      <c r="H144" s="103"/>
      <c r="I144" s="103"/>
      <c r="J144" s="103"/>
      <c r="K144" s="103"/>
      <c r="L144" s="103"/>
    </row>
    <row r="145" spans="1:14" s="117" customFormat="1" x14ac:dyDescent="0.25">
      <c r="A145" s="119" t="s">
        <v>390</v>
      </c>
      <c r="B145" s="103"/>
      <c r="C145" s="103"/>
      <c r="D145" s="103"/>
      <c r="E145" s="103"/>
      <c r="F145" s="103"/>
      <c r="G145" s="103"/>
      <c r="H145" s="103"/>
      <c r="I145" s="103"/>
      <c r="J145" s="103"/>
      <c r="K145" s="103"/>
      <c r="L145" s="103"/>
    </row>
    <row r="146" spans="1:14" s="117" customFormat="1" x14ac:dyDescent="0.25">
      <c r="A146" s="119" t="s">
        <v>391</v>
      </c>
      <c r="B146" s="103"/>
      <c r="C146" s="103"/>
      <c r="D146" s="103"/>
      <c r="E146" s="103"/>
      <c r="F146" s="103"/>
      <c r="G146" s="103"/>
      <c r="H146" s="103"/>
      <c r="I146" s="103"/>
      <c r="J146" s="103"/>
      <c r="K146" s="103"/>
      <c r="L146" s="103"/>
    </row>
    <row r="147" spans="1:14" s="117" customFormat="1" ht="37.5" x14ac:dyDescent="0.25">
      <c r="A147" s="41" t="s">
        <v>192</v>
      </c>
      <c r="B147" s="132" t="s">
        <v>436</v>
      </c>
      <c r="C147" s="46" t="s">
        <v>284</v>
      </c>
      <c r="D147" s="46" t="s">
        <v>284</v>
      </c>
      <c r="E147" s="46" t="s">
        <v>284</v>
      </c>
      <c r="F147" s="46" t="s">
        <v>284</v>
      </c>
      <c r="G147" s="46" t="s">
        <v>284</v>
      </c>
      <c r="H147" s="46" t="s">
        <v>284</v>
      </c>
      <c r="I147" s="46" t="s">
        <v>284</v>
      </c>
      <c r="J147" s="46" t="s">
        <v>284</v>
      </c>
      <c r="K147" s="46" t="s">
        <v>284</v>
      </c>
      <c r="L147" s="46" t="s">
        <v>284</v>
      </c>
      <c r="M147" s="115"/>
      <c r="N147" s="118"/>
    </row>
    <row r="148" spans="1:14" s="117" customFormat="1" ht="37.5" x14ac:dyDescent="0.25">
      <c r="A148" s="119" t="s">
        <v>216</v>
      </c>
      <c r="B148" s="103"/>
      <c r="C148" s="103" t="s">
        <v>795</v>
      </c>
      <c r="D148" s="103">
        <v>1</v>
      </c>
      <c r="E148" s="103" t="s">
        <v>793</v>
      </c>
      <c r="F148" s="103">
        <v>3.65</v>
      </c>
      <c r="G148" s="155" t="s">
        <v>629</v>
      </c>
      <c r="H148" s="103"/>
      <c r="I148" s="103"/>
      <c r="J148" s="103">
        <v>3.65</v>
      </c>
      <c r="K148" s="103"/>
      <c r="L148" s="103"/>
      <c r="M148" s="115"/>
    </row>
    <row r="149" spans="1:14" s="117" customFormat="1" ht="37.5" x14ac:dyDescent="0.25">
      <c r="A149" s="119" t="s">
        <v>215</v>
      </c>
      <c r="B149" s="103"/>
      <c r="C149" s="103" t="s">
        <v>794</v>
      </c>
      <c r="D149" s="103">
        <v>1</v>
      </c>
      <c r="E149" s="103" t="s">
        <v>793</v>
      </c>
      <c r="F149" s="103">
        <v>12.067</v>
      </c>
      <c r="G149" s="155" t="s">
        <v>629</v>
      </c>
      <c r="H149" s="103"/>
      <c r="I149" s="103"/>
      <c r="J149" s="103">
        <v>12.067</v>
      </c>
      <c r="K149" s="103"/>
      <c r="L149" s="103"/>
      <c r="M149" s="115"/>
    </row>
    <row r="150" spans="1:14" s="117" customFormat="1" x14ac:dyDescent="0.25">
      <c r="A150" s="119" t="s">
        <v>214</v>
      </c>
      <c r="B150" s="103"/>
      <c r="C150" s="103"/>
      <c r="D150" s="103"/>
      <c r="E150" s="103"/>
      <c r="F150" s="103"/>
      <c r="G150" s="103"/>
      <c r="H150" s="103"/>
      <c r="I150" s="103"/>
      <c r="J150" s="103"/>
      <c r="K150" s="103"/>
      <c r="L150" s="103"/>
      <c r="M150" s="115"/>
    </row>
    <row r="151" spans="1:14" s="117" customFormat="1" x14ac:dyDescent="0.25">
      <c r="A151" s="119" t="s">
        <v>213</v>
      </c>
      <c r="B151" s="103"/>
      <c r="C151" s="103"/>
      <c r="D151" s="103"/>
      <c r="E151" s="103"/>
      <c r="F151" s="103"/>
      <c r="G151" s="103"/>
      <c r="H151" s="103"/>
      <c r="I151" s="103"/>
      <c r="J151" s="103"/>
      <c r="K151" s="103"/>
      <c r="L151" s="103"/>
      <c r="M151" s="115"/>
    </row>
    <row r="152" spans="1:14" s="117" customFormat="1" x14ac:dyDescent="0.25">
      <c r="A152" s="119" t="s">
        <v>212</v>
      </c>
      <c r="B152" s="103"/>
      <c r="C152" s="103"/>
      <c r="D152" s="103"/>
      <c r="E152" s="103"/>
      <c r="F152" s="103"/>
      <c r="G152" s="103"/>
      <c r="H152" s="103"/>
      <c r="I152" s="103"/>
      <c r="J152" s="103"/>
      <c r="K152" s="103"/>
      <c r="L152" s="103"/>
      <c r="M152" s="115"/>
    </row>
    <row r="153" spans="1:14" s="117" customFormat="1" x14ac:dyDescent="0.25">
      <c r="A153" s="119" t="s">
        <v>392</v>
      </c>
      <c r="B153" s="103"/>
      <c r="C153" s="103"/>
      <c r="D153" s="103"/>
      <c r="E153" s="103"/>
      <c r="F153" s="103"/>
      <c r="G153" s="103"/>
      <c r="H153" s="103"/>
      <c r="I153" s="103"/>
      <c r="J153" s="103"/>
      <c r="K153" s="103"/>
      <c r="L153" s="103"/>
      <c r="M153" s="115"/>
    </row>
    <row r="154" spans="1:14" s="117" customFormat="1" x14ac:dyDescent="0.25">
      <c r="A154" s="119" t="s">
        <v>393</v>
      </c>
      <c r="B154" s="103"/>
      <c r="C154" s="103"/>
      <c r="D154" s="103"/>
      <c r="E154" s="103"/>
      <c r="F154" s="103"/>
      <c r="G154" s="103"/>
      <c r="H154" s="103"/>
      <c r="I154" s="103"/>
      <c r="J154" s="103"/>
      <c r="K154" s="103"/>
      <c r="L154" s="103"/>
      <c r="M154" s="115"/>
    </row>
    <row r="155" spans="1:14" s="117" customFormat="1" x14ac:dyDescent="0.25">
      <c r="A155" s="119" t="s">
        <v>394</v>
      </c>
      <c r="B155" s="103"/>
      <c r="C155" s="103"/>
      <c r="D155" s="103"/>
      <c r="E155" s="103"/>
      <c r="F155" s="103"/>
      <c r="G155" s="103"/>
      <c r="H155" s="103"/>
      <c r="I155" s="103"/>
      <c r="J155" s="103"/>
      <c r="K155" s="103"/>
      <c r="L155" s="103"/>
      <c r="M155" s="115"/>
    </row>
    <row r="156" spans="1:14" s="117" customFormat="1" x14ac:dyDescent="0.25">
      <c r="A156" s="119" t="s">
        <v>395</v>
      </c>
      <c r="B156" s="103"/>
      <c r="C156" s="103"/>
      <c r="D156" s="103"/>
      <c r="E156" s="103"/>
      <c r="F156" s="103"/>
      <c r="G156" s="103"/>
      <c r="H156" s="103"/>
      <c r="I156" s="103"/>
      <c r="J156" s="103"/>
      <c r="K156" s="103"/>
      <c r="L156" s="103"/>
      <c r="M156" s="115"/>
    </row>
    <row r="157" spans="1:14" s="117" customFormat="1" x14ac:dyDescent="0.25">
      <c r="A157" s="41" t="s">
        <v>396</v>
      </c>
      <c r="B157" s="103"/>
      <c r="C157" s="103"/>
      <c r="D157" s="103"/>
      <c r="E157" s="103"/>
      <c r="F157" s="103"/>
      <c r="G157" s="103"/>
      <c r="H157" s="103"/>
      <c r="I157" s="103"/>
      <c r="J157" s="103"/>
      <c r="K157" s="103"/>
      <c r="L157" s="103"/>
      <c r="M157" s="115"/>
    </row>
    <row r="158" spans="1:14" s="117" customFormat="1" ht="37.5" x14ac:dyDescent="0.25">
      <c r="A158" s="41" t="s">
        <v>287</v>
      </c>
      <c r="B158" s="40" t="s">
        <v>72</v>
      </c>
      <c r="C158" s="46" t="s">
        <v>284</v>
      </c>
      <c r="D158" s="46" t="s">
        <v>284</v>
      </c>
      <c r="E158" s="46" t="s">
        <v>284</v>
      </c>
      <c r="F158" s="46" t="s">
        <v>284</v>
      </c>
      <c r="G158" s="46" t="s">
        <v>284</v>
      </c>
      <c r="H158" s="46" t="s">
        <v>284</v>
      </c>
      <c r="I158" s="46" t="s">
        <v>284</v>
      </c>
      <c r="J158" s="46" t="s">
        <v>284</v>
      </c>
      <c r="K158" s="46" t="s">
        <v>284</v>
      </c>
      <c r="L158" s="46" t="s">
        <v>284</v>
      </c>
      <c r="M158" s="118"/>
      <c r="N158" s="118"/>
    </row>
    <row r="159" spans="1:14" s="117" customFormat="1" ht="22.5" x14ac:dyDescent="0.25">
      <c r="A159" s="119" t="s">
        <v>437</v>
      </c>
      <c r="B159" s="42"/>
      <c r="C159" s="42"/>
      <c r="D159" s="42"/>
      <c r="E159" s="42"/>
      <c r="F159" s="42"/>
      <c r="G159" s="154"/>
      <c r="H159" s="42"/>
      <c r="I159" s="42"/>
      <c r="J159" s="42"/>
      <c r="K159" s="42"/>
      <c r="L159" s="42"/>
    </row>
    <row r="160" spans="1:14" s="117" customFormat="1" ht="22.5" x14ac:dyDescent="0.25">
      <c r="A160" s="119" t="s">
        <v>438</v>
      </c>
      <c r="B160" s="42"/>
      <c r="C160" s="42"/>
      <c r="D160" s="42"/>
      <c r="E160" s="42"/>
      <c r="F160" s="42"/>
      <c r="G160" s="154"/>
      <c r="H160" s="42"/>
      <c r="I160" s="42"/>
      <c r="J160" s="42"/>
      <c r="K160" s="42"/>
      <c r="L160" s="42"/>
    </row>
    <row r="161" spans="1:14" s="117" customFormat="1" x14ac:dyDescent="0.25">
      <c r="A161" s="119" t="s">
        <v>439</v>
      </c>
      <c r="B161" s="42"/>
      <c r="C161" s="42"/>
      <c r="D161" s="42"/>
      <c r="E161" s="42"/>
      <c r="F161" s="42"/>
      <c r="G161" s="42"/>
      <c r="H161" s="42"/>
      <c r="I161" s="42"/>
      <c r="J161" s="42"/>
      <c r="K161" s="42"/>
      <c r="L161" s="42"/>
    </row>
    <row r="162" spans="1:14" s="117" customFormat="1" x14ac:dyDescent="0.25">
      <c r="A162" s="119" t="s">
        <v>440</v>
      </c>
      <c r="B162" s="42"/>
      <c r="C162" s="42"/>
      <c r="D162" s="42"/>
      <c r="E162" s="42"/>
      <c r="F162" s="42"/>
      <c r="G162" s="42"/>
      <c r="H162" s="42"/>
      <c r="I162" s="42"/>
      <c r="J162" s="42"/>
      <c r="K162" s="42"/>
      <c r="L162" s="42"/>
    </row>
    <row r="163" spans="1:14" s="117" customFormat="1" x14ac:dyDescent="0.25">
      <c r="A163" s="119" t="s">
        <v>441</v>
      </c>
      <c r="B163" s="42"/>
      <c r="C163" s="42"/>
      <c r="D163" s="42"/>
      <c r="E163" s="42"/>
      <c r="F163" s="42"/>
      <c r="G163" s="42"/>
      <c r="H163" s="42"/>
      <c r="I163" s="42"/>
      <c r="J163" s="42"/>
      <c r="K163" s="42"/>
      <c r="L163" s="42"/>
    </row>
    <row r="164" spans="1:14" s="117" customFormat="1" x14ac:dyDescent="0.25">
      <c r="A164" s="119" t="s">
        <v>442</v>
      </c>
      <c r="B164" s="42"/>
      <c r="C164" s="42"/>
      <c r="D164" s="42"/>
      <c r="E164" s="42"/>
      <c r="F164" s="42"/>
      <c r="G164" s="42"/>
      <c r="H164" s="42"/>
      <c r="I164" s="42"/>
      <c r="J164" s="42"/>
      <c r="K164" s="42"/>
      <c r="L164" s="42"/>
    </row>
    <row r="165" spans="1:14" s="117" customFormat="1" x14ac:dyDescent="0.25">
      <c r="A165" s="119" t="s">
        <v>443</v>
      </c>
      <c r="B165" s="42"/>
      <c r="C165" s="42"/>
      <c r="D165" s="42"/>
      <c r="E165" s="42"/>
      <c r="F165" s="42"/>
      <c r="G165" s="42"/>
      <c r="H165" s="42"/>
      <c r="I165" s="42"/>
      <c r="J165" s="42"/>
      <c r="K165" s="42"/>
      <c r="L165" s="42"/>
    </row>
    <row r="166" spans="1:14" s="117" customFormat="1" x14ac:dyDescent="0.25">
      <c r="A166" s="119" t="s">
        <v>444</v>
      </c>
      <c r="B166" s="42"/>
      <c r="C166" s="42"/>
      <c r="D166" s="42"/>
      <c r="E166" s="42"/>
      <c r="F166" s="42"/>
      <c r="G166" s="42"/>
      <c r="H166" s="42"/>
      <c r="I166" s="42"/>
      <c r="J166" s="42"/>
      <c r="K166" s="42"/>
      <c r="L166" s="42"/>
    </row>
    <row r="167" spans="1:14" s="117" customFormat="1" x14ac:dyDescent="0.25">
      <c r="A167" s="119" t="s">
        <v>445</v>
      </c>
      <c r="B167" s="42"/>
      <c r="C167" s="42"/>
      <c r="D167" s="42"/>
      <c r="E167" s="42"/>
      <c r="F167" s="42"/>
      <c r="G167" s="42"/>
      <c r="H167" s="42"/>
      <c r="I167" s="42"/>
      <c r="J167" s="42"/>
      <c r="K167" s="42"/>
      <c r="L167" s="42"/>
    </row>
    <row r="168" spans="1:14" s="117" customFormat="1" x14ac:dyDescent="0.25">
      <c r="A168" s="41" t="s">
        <v>446</v>
      </c>
      <c r="B168" s="42"/>
      <c r="C168" s="42"/>
      <c r="D168" s="42"/>
      <c r="E168" s="42"/>
      <c r="F168" s="42"/>
      <c r="G168" s="42"/>
      <c r="H168" s="42"/>
      <c r="I168" s="42"/>
      <c r="J168" s="42"/>
      <c r="K168" s="42"/>
      <c r="L168" s="42"/>
    </row>
    <row r="169" spans="1:14" s="117" customFormat="1" x14ac:dyDescent="0.25">
      <c r="A169" s="41" t="s">
        <v>288</v>
      </c>
      <c r="B169" s="132" t="s">
        <v>626</v>
      </c>
      <c r="C169" s="46" t="s">
        <v>284</v>
      </c>
      <c r="D169" s="46" t="s">
        <v>284</v>
      </c>
      <c r="E169" s="46" t="s">
        <v>284</v>
      </c>
      <c r="F169" s="46" t="s">
        <v>284</v>
      </c>
      <c r="G169" s="46" t="s">
        <v>284</v>
      </c>
      <c r="H169" s="46" t="s">
        <v>284</v>
      </c>
      <c r="I169" s="46" t="s">
        <v>284</v>
      </c>
      <c r="J169" s="46" t="s">
        <v>284</v>
      </c>
      <c r="K169" s="46" t="s">
        <v>284</v>
      </c>
      <c r="L169" s="46" t="s">
        <v>284</v>
      </c>
      <c r="M169" s="118"/>
      <c r="N169" s="118"/>
    </row>
    <row r="170" spans="1:14" s="117" customFormat="1" ht="22.5" x14ac:dyDescent="0.25">
      <c r="A170" s="119" t="s">
        <v>462</v>
      </c>
      <c r="B170" s="42"/>
      <c r="C170" s="42"/>
      <c r="D170" s="42"/>
      <c r="E170" s="42"/>
      <c r="F170" s="42"/>
      <c r="G170" s="154"/>
      <c r="H170" s="42"/>
      <c r="I170" s="42"/>
      <c r="J170" s="42"/>
      <c r="K170" s="42"/>
      <c r="L170" s="42"/>
    </row>
    <row r="171" spans="1:14" s="117" customFormat="1" ht="22.5" x14ac:dyDescent="0.25">
      <c r="A171" s="119" t="s">
        <v>463</v>
      </c>
      <c r="B171" s="42"/>
      <c r="C171" s="42"/>
      <c r="D171" s="42"/>
      <c r="E171" s="42"/>
      <c r="F171" s="42"/>
      <c r="G171" s="154"/>
      <c r="H171" s="42"/>
      <c r="I171" s="42"/>
      <c r="J171" s="42"/>
      <c r="K171" s="42"/>
      <c r="L171" s="42"/>
    </row>
    <row r="172" spans="1:14" s="117" customFormat="1" x14ac:dyDescent="0.25">
      <c r="A172" s="119" t="s">
        <v>464</v>
      </c>
      <c r="B172" s="42"/>
      <c r="C172" s="42"/>
      <c r="D172" s="42"/>
      <c r="E172" s="42"/>
      <c r="F172" s="42"/>
      <c r="G172" s="42"/>
      <c r="H172" s="42"/>
      <c r="I172" s="42"/>
      <c r="J172" s="42"/>
      <c r="K172" s="42"/>
      <c r="L172" s="42"/>
    </row>
    <row r="173" spans="1:14" s="117" customFormat="1" x14ac:dyDescent="0.25">
      <c r="A173" s="119" t="s">
        <v>465</v>
      </c>
      <c r="B173" s="42"/>
      <c r="C173" s="42"/>
      <c r="D173" s="42"/>
      <c r="E173" s="42"/>
      <c r="F173" s="42"/>
      <c r="G173" s="42"/>
      <c r="H173" s="42"/>
      <c r="I173" s="42"/>
      <c r="J173" s="42"/>
      <c r="K173" s="42"/>
      <c r="L173" s="42"/>
    </row>
    <row r="174" spans="1:14" s="117" customFormat="1" x14ac:dyDescent="0.25">
      <c r="A174" s="119" t="s">
        <v>466</v>
      </c>
      <c r="B174" s="42"/>
      <c r="C174" s="42"/>
      <c r="D174" s="42"/>
      <c r="E174" s="42"/>
      <c r="F174" s="42"/>
      <c r="G174" s="42"/>
      <c r="H174" s="42"/>
      <c r="I174" s="42"/>
      <c r="J174" s="42"/>
      <c r="K174" s="42"/>
      <c r="L174" s="42"/>
    </row>
    <row r="175" spans="1:14" s="117" customFormat="1" x14ac:dyDescent="0.25">
      <c r="A175" s="119" t="s">
        <v>467</v>
      </c>
      <c r="B175" s="42"/>
      <c r="C175" s="42"/>
      <c r="D175" s="42"/>
      <c r="E175" s="42"/>
      <c r="F175" s="42"/>
      <c r="G175" s="42"/>
      <c r="H175" s="42"/>
      <c r="I175" s="42"/>
      <c r="J175" s="42"/>
      <c r="K175" s="42"/>
      <c r="L175" s="42"/>
    </row>
    <row r="176" spans="1:14" s="117" customFormat="1" x14ac:dyDescent="0.25">
      <c r="A176" s="119" t="s">
        <v>468</v>
      </c>
      <c r="B176" s="42"/>
      <c r="C176" s="42"/>
      <c r="D176" s="42"/>
      <c r="E176" s="42"/>
      <c r="F176" s="42"/>
      <c r="G176" s="42"/>
      <c r="H176" s="42"/>
      <c r="I176" s="42"/>
      <c r="J176" s="42"/>
      <c r="K176" s="42"/>
      <c r="L176" s="42"/>
    </row>
    <row r="177" spans="1:14" s="117" customFormat="1" x14ac:dyDescent="0.25">
      <c r="A177" s="119" t="s">
        <v>469</v>
      </c>
      <c r="B177" s="42"/>
      <c r="C177" s="42"/>
      <c r="D177" s="42"/>
      <c r="E177" s="42"/>
      <c r="F177" s="42"/>
      <c r="G177" s="42"/>
      <c r="H177" s="42"/>
      <c r="I177" s="42"/>
      <c r="J177" s="42"/>
      <c r="K177" s="42"/>
      <c r="L177" s="42"/>
    </row>
    <row r="178" spans="1:14" s="117" customFormat="1" x14ac:dyDescent="0.25">
      <c r="A178" s="119" t="s">
        <v>470</v>
      </c>
      <c r="B178" s="42"/>
      <c r="C178" s="42"/>
      <c r="D178" s="42"/>
      <c r="E178" s="42"/>
      <c r="F178" s="42"/>
      <c r="G178" s="42"/>
      <c r="H178" s="42"/>
      <c r="I178" s="42"/>
      <c r="J178" s="42"/>
      <c r="K178" s="42"/>
      <c r="L178" s="42"/>
    </row>
    <row r="179" spans="1:14" s="117" customFormat="1" x14ac:dyDescent="0.25">
      <c r="A179" s="119" t="s">
        <v>471</v>
      </c>
      <c r="B179" s="42"/>
      <c r="C179" s="42"/>
      <c r="D179" s="42"/>
      <c r="E179" s="42"/>
      <c r="F179" s="42"/>
      <c r="G179" s="42"/>
      <c r="H179" s="42"/>
      <c r="I179" s="42"/>
      <c r="J179" s="42"/>
      <c r="K179" s="42"/>
      <c r="L179" s="42"/>
    </row>
    <row r="180" spans="1:14" s="117" customFormat="1" ht="37.5" x14ac:dyDescent="0.25">
      <c r="A180" s="41" t="s">
        <v>289</v>
      </c>
      <c r="B180" s="132" t="s">
        <v>574</v>
      </c>
      <c r="C180" s="46" t="s">
        <v>284</v>
      </c>
      <c r="D180" s="46" t="s">
        <v>284</v>
      </c>
      <c r="E180" s="46" t="s">
        <v>284</v>
      </c>
      <c r="F180" s="46" t="s">
        <v>284</v>
      </c>
      <c r="G180" s="46" t="s">
        <v>284</v>
      </c>
      <c r="H180" s="46" t="s">
        <v>284</v>
      </c>
      <c r="I180" s="46" t="s">
        <v>284</v>
      </c>
      <c r="J180" s="46" t="s">
        <v>284</v>
      </c>
      <c r="K180" s="46" t="s">
        <v>284</v>
      </c>
      <c r="L180" s="46" t="s">
        <v>284</v>
      </c>
      <c r="M180" s="118"/>
      <c r="N180" s="118"/>
    </row>
    <row r="181" spans="1:14" s="117" customFormat="1" ht="22.5" x14ac:dyDescent="0.25">
      <c r="A181" s="119" t="s">
        <v>576</v>
      </c>
      <c r="B181" s="42"/>
      <c r="C181" s="42"/>
      <c r="D181" s="42"/>
      <c r="E181" s="42"/>
      <c r="F181" s="42"/>
      <c r="G181" s="154"/>
      <c r="H181" s="42"/>
      <c r="I181" s="42"/>
      <c r="J181" s="42"/>
      <c r="K181" s="42"/>
      <c r="L181" s="42"/>
    </row>
    <row r="182" spans="1:14" s="117" customFormat="1" ht="22.5" x14ac:dyDescent="0.25">
      <c r="A182" s="119" t="s">
        <v>577</v>
      </c>
      <c r="B182" s="42"/>
      <c r="C182" s="42"/>
      <c r="D182" s="42"/>
      <c r="E182" s="42"/>
      <c r="F182" s="42"/>
      <c r="G182" s="154"/>
      <c r="H182" s="42"/>
      <c r="I182" s="42"/>
      <c r="J182" s="42"/>
      <c r="K182" s="42"/>
      <c r="L182" s="42"/>
    </row>
    <row r="183" spans="1:14" s="117" customFormat="1" x14ac:dyDescent="0.25">
      <c r="A183" s="119" t="s">
        <v>578</v>
      </c>
      <c r="B183" s="42"/>
      <c r="C183" s="42"/>
      <c r="D183" s="42"/>
      <c r="E183" s="42"/>
      <c r="F183" s="42"/>
      <c r="G183" s="42"/>
      <c r="H183" s="42"/>
      <c r="I183" s="42"/>
      <c r="J183" s="42"/>
      <c r="K183" s="42"/>
      <c r="L183" s="42"/>
    </row>
    <row r="184" spans="1:14" s="117" customFormat="1" x14ac:dyDescent="0.25">
      <c r="A184" s="119" t="s">
        <v>579</v>
      </c>
      <c r="B184" s="42"/>
      <c r="C184" s="42"/>
      <c r="D184" s="42"/>
      <c r="E184" s="42"/>
      <c r="F184" s="42"/>
      <c r="G184" s="42"/>
      <c r="H184" s="42"/>
      <c r="I184" s="42"/>
      <c r="J184" s="42"/>
      <c r="K184" s="42"/>
      <c r="L184" s="42"/>
    </row>
    <row r="185" spans="1:14" s="117" customFormat="1" x14ac:dyDescent="0.25">
      <c r="A185" s="119" t="s">
        <v>580</v>
      </c>
      <c r="B185" s="42"/>
      <c r="C185" s="42"/>
      <c r="D185" s="42"/>
      <c r="E185" s="42"/>
      <c r="F185" s="42"/>
      <c r="G185" s="42"/>
      <c r="H185" s="42"/>
      <c r="I185" s="42"/>
      <c r="J185" s="42"/>
      <c r="K185" s="42"/>
      <c r="L185" s="42"/>
    </row>
    <row r="186" spans="1:14" s="117" customFormat="1" x14ac:dyDescent="0.25">
      <c r="A186" s="119" t="s">
        <v>581</v>
      </c>
      <c r="B186" s="42"/>
      <c r="C186" s="42"/>
      <c r="D186" s="42"/>
      <c r="E186" s="42"/>
      <c r="F186" s="42"/>
      <c r="G186" s="42"/>
      <c r="H186" s="42"/>
      <c r="I186" s="42"/>
      <c r="J186" s="42"/>
      <c r="K186" s="42"/>
      <c r="L186" s="42"/>
    </row>
    <row r="187" spans="1:14" s="117" customFormat="1" x14ac:dyDescent="0.25">
      <c r="A187" s="119" t="s">
        <v>582</v>
      </c>
      <c r="B187" s="42"/>
      <c r="C187" s="42"/>
      <c r="D187" s="42"/>
      <c r="E187" s="42"/>
      <c r="F187" s="42"/>
      <c r="G187" s="42"/>
      <c r="H187" s="42"/>
      <c r="I187" s="42"/>
      <c r="J187" s="42"/>
      <c r="K187" s="42"/>
      <c r="L187" s="42"/>
    </row>
    <row r="188" spans="1:14" s="117" customFormat="1" x14ac:dyDescent="0.25">
      <c r="A188" s="119" t="s">
        <v>583</v>
      </c>
      <c r="B188" s="42"/>
      <c r="C188" s="42"/>
      <c r="D188" s="42"/>
      <c r="E188" s="42"/>
      <c r="F188" s="42"/>
      <c r="G188" s="42"/>
      <c r="H188" s="42"/>
      <c r="I188" s="42"/>
      <c r="J188" s="42"/>
      <c r="K188" s="42"/>
      <c r="L188" s="42"/>
    </row>
    <row r="189" spans="1:14" s="117" customFormat="1" x14ac:dyDescent="0.25">
      <c r="A189" s="119" t="s">
        <v>584</v>
      </c>
      <c r="B189" s="42"/>
      <c r="C189" s="42"/>
      <c r="D189" s="42"/>
      <c r="E189" s="42"/>
      <c r="F189" s="42"/>
      <c r="G189" s="42"/>
      <c r="H189" s="42"/>
      <c r="I189" s="42"/>
      <c r="J189" s="42"/>
      <c r="K189" s="42"/>
      <c r="L189" s="42"/>
    </row>
    <row r="190" spans="1:14" s="117" customFormat="1" x14ac:dyDescent="0.25">
      <c r="A190" s="119" t="s">
        <v>585</v>
      </c>
      <c r="B190" s="42"/>
      <c r="C190" s="42"/>
      <c r="D190" s="42"/>
      <c r="E190" s="42"/>
      <c r="F190" s="42"/>
      <c r="G190" s="42"/>
      <c r="H190" s="42"/>
      <c r="I190" s="42"/>
      <c r="J190" s="42"/>
      <c r="K190" s="42"/>
      <c r="L190" s="42"/>
    </row>
    <row r="191" spans="1:14" s="117" customFormat="1" ht="37.5" x14ac:dyDescent="0.25">
      <c r="A191" s="41" t="s">
        <v>290</v>
      </c>
      <c r="B191" s="132" t="s">
        <v>575</v>
      </c>
      <c r="C191" s="46" t="s">
        <v>284</v>
      </c>
      <c r="D191" s="46" t="s">
        <v>284</v>
      </c>
      <c r="E191" s="46" t="s">
        <v>284</v>
      </c>
      <c r="F191" s="46" t="s">
        <v>284</v>
      </c>
      <c r="G191" s="46" t="s">
        <v>284</v>
      </c>
      <c r="H191" s="46" t="s">
        <v>284</v>
      </c>
      <c r="I191" s="46" t="s">
        <v>284</v>
      </c>
      <c r="J191" s="46" t="s">
        <v>284</v>
      </c>
      <c r="K191" s="46" t="s">
        <v>284</v>
      </c>
      <c r="L191" s="46" t="s">
        <v>284</v>
      </c>
      <c r="M191" s="118"/>
      <c r="N191" s="118"/>
    </row>
    <row r="192" spans="1:14" s="117" customFormat="1" ht="22.5" x14ac:dyDescent="0.25">
      <c r="A192" s="119" t="s">
        <v>586</v>
      </c>
      <c r="B192" s="42"/>
      <c r="C192" s="42"/>
      <c r="D192" s="42"/>
      <c r="E192" s="42"/>
      <c r="F192" s="42"/>
      <c r="G192" s="154"/>
      <c r="H192" s="42"/>
      <c r="I192" s="42"/>
      <c r="J192" s="42"/>
      <c r="K192" s="42"/>
      <c r="L192" s="42"/>
    </row>
    <row r="193" spans="1:12" s="117" customFormat="1" ht="22.5" x14ac:dyDescent="0.25">
      <c r="A193" s="119" t="s">
        <v>587</v>
      </c>
      <c r="B193" s="42"/>
      <c r="C193" s="42"/>
      <c r="D193" s="42"/>
      <c r="E193" s="42"/>
      <c r="F193" s="42"/>
      <c r="G193" s="154"/>
      <c r="H193" s="42"/>
      <c r="I193" s="42"/>
      <c r="J193" s="42"/>
      <c r="K193" s="42"/>
      <c r="L193" s="42"/>
    </row>
    <row r="194" spans="1:12" s="117" customFormat="1" x14ac:dyDescent="0.25">
      <c r="A194" s="119" t="s">
        <v>588</v>
      </c>
      <c r="B194" s="42"/>
      <c r="C194" s="42"/>
      <c r="D194" s="42"/>
      <c r="E194" s="42"/>
      <c r="F194" s="42"/>
      <c r="G194" s="42"/>
      <c r="H194" s="42"/>
      <c r="I194" s="42"/>
      <c r="J194" s="42"/>
      <c r="K194" s="42"/>
      <c r="L194" s="42"/>
    </row>
    <row r="195" spans="1:12" s="117" customFormat="1" x14ac:dyDescent="0.25">
      <c r="A195" s="119" t="s">
        <v>589</v>
      </c>
      <c r="B195" s="42"/>
      <c r="C195" s="42"/>
      <c r="D195" s="42"/>
      <c r="E195" s="42"/>
      <c r="F195" s="42"/>
      <c r="G195" s="42"/>
      <c r="H195" s="42"/>
      <c r="I195" s="42"/>
      <c r="J195" s="42"/>
      <c r="K195" s="42"/>
      <c r="L195" s="42"/>
    </row>
    <row r="196" spans="1:12" s="117" customFormat="1" x14ac:dyDescent="0.25">
      <c r="A196" s="119" t="s">
        <v>590</v>
      </c>
      <c r="B196" s="42"/>
      <c r="C196" s="42"/>
      <c r="D196" s="42"/>
      <c r="E196" s="42"/>
      <c r="F196" s="42"/>
      <c r="G196" s="42"/>
      <c r="H196" s="42"/>
      <c r="I196" s="42"/>
      <c r="J196" s="42"/>
      <c r="K196" s="42"/>
      <c r="L196" s="42"/>
    </row>
    <row r="197" spans="1:12" s="117" customFormat="1" x14ac:dyDescent="0.25">
      <c r="A197" s="119" t="s">
        <v>591</v>
      </c>
      <c r="B197" s="42"/>
      <c r="C197" s="42"/>
      <c r="D197" s="42"/>
      <c r="E197" s="42"/>
      <c r="F197" s="42"/>
      <c r="G197" s="42"/>
      <c r="H197" s="42"/>
      <c r="I197" s="42"/>
      <c r="J197" s="42"/>
      <c r="K197" s="42"/>
      <c r="L197" s="42"/>
    </row>
    <row r="198" spans="1:12" s="117" customFormat="1" x14ac:dyDescent="0.25">
      <c r="A198" s="119" t="s">
        <v>592</v>
      </c>
      <c r="B198" s="42"/>
      <c r="C198" s="42"/>
      <c r="D198" s="42"/>
      <c r="E198" s="42"/>
      <c r="F198" s="42"/>
      <c r="G198" s="42"/>
      <c r="H198" s="42"/>
      <c r="I198" s="42"/>
      <c r="J198" s="42"/>
      <c r="K198" s="42"/>
      <c r="L198" s="42"/>
    </row>
    <row r="199" spans="1:12" s="117" customFormat="1" x14ac:dyDescent="0.25">
      <c r="A199" s="119" t="s">
        <v>593</v>
      </c>
      <c r="B199" s="42"/>
      <c r="C199" s="42"/>
      <c r="D199" s="42"/>
      <c r="E199" s="42"/>
      <c r="F199" s="42"/>
      <c r="G199" s="42"/>
      <c r="H199" s="42"/>
      <c r="I199" s="42"/>
      <c r="J199" s="42"/>
      <c r="K199" s="42"/>
      <c r="L199" s="42"/>
    </row>
    <row r="200" spans="1:12" s="117" customFormat="1" x14ac:dyDescent="0.25">
      <c r="A200" s="119" t="s">
        <v>594</v>
      </c>
      <c r="B200" s="42"/>
      <c r="C200" s="42"/>
      <c r="D200" s="42"/>
      <c r="E200" s="42"/>
      <c r="F200" s="42"/>
      <c r="G200" s="42"/>
      <c r="H200" s="42"/>
      <c r="I200" s="42"/>
      <c r="J200" s="42"/>
      <c r="K200" s="42"/>
      <c r="L200" s="42"/>
    </row>
    <row r="201" spans="1:12" s="117" customFormat="1" x14ac:dyDescent="0.25">
      <c r="A201" s="119" t="s">
        <v>595</v>
      </c>
      <c r="B201" s="42"/>
      <c r="C201" s="42"/>
      <c r="D201" s="42"/>
      <c r="E201" s="42"/>
      <c r="F201" s="42"/>
      <c r="G201" s="42"/>
      <c r="H201" s="42"/>
      <c r="I201" s="42"/>
      <c r="J201" s="42"/>
      <c r="K201" s="42"/>
      <c r="L201" s="42"/>
    </row>
    <row r="202" spans="1:12" s="117" customFormat="1" ht="56.25" x14ac:dyDescent="0.25">
      <c r="A202" s="41" t="s">
        <v>293</v>
      </c>
      <c r="B202" s="133" t="s">
        <v>461</v>
      </c>
      <c r="C202" s="46" t="s">
        <v>284</v>
      </c>
      <c r="D202" s="46" t="s">
        <v>284</v>
      </c>
      <c r="E202" s="46" t="s">
        <v>284</v>
      </c>
      <c r="F202" s="46" t="s">
        <v>284</v>
      </c>
      <c r="G202" s="46" t="s">
        <v>284</v>
      </c>
      <c r="H202" s="46" t="s">
        <v>284</v>
      </c>
      <c r="I202" s="46" t="s">
        <v>284</v>
      </c>
      <c r="J202" s="46" t="s">
        <v>284</v>
      </c>
      <c r="K202" s="46" t="s">
        <v>284</v>
      </c>
      <c r="L202" s="46" t="s">
        <v>284</v>
      </c>
    </row>
    <row r="203" spans="1:12" s="117" customFormat="1" ht="22.5" x14ac:dyDescent="0.25">
      <c r="A203" s="119" t="s">
        <v>596</v>
      </c>
      <c r="B203" s="42"/>
      <c r="C203" s="42"/>
      <c r="D203" s="42"/>
      <c r="E203" s="42"/>
      <c r="F203" s="42"/>
      <c r="G203" s="154"/>
      <c r="H203" s="42"/>
      <c r="I203" s="42"/>
      <c r="J203" s="42"/>
      <c r="K203" s="42"/>
      <c r="L203" s="42"/>
    </row>
    <row r="204" spans="1:12" s="117" customFormat="1" ht="22.5" x14ac:dyDescent="0.25">
      <c r="A204" s="119" t="s">
        <v>597</v>
      </c>
      <c r="B204" s="42"/>
      <c r="C204" s="42"/>
      <c r="D204" s="42"/>
      <c r="E204" s="42"/>
      <c r="F204" s="42"/>
      <c r="G204" s="154"/>
      <c r="H204" s="42"/>
      <c r="I204" s="42"/>
      <c r="J204" s="42"/>
      <c r="K204" s="42"/>
      <c r="L204" s="42"/>
    </row>
    <row r="205" spans="1:12" s="117" customFormat="1" x14ac:dyDescent="0.25">
      <c r="A205" s="119" t="s">
        <v>598</v>
      </c>
      <c r="B205" s="42"/>
      <c r="C205" s="42"/>
      <c r="D205" s="42"/>
      <c r="E205" s="42"/>
      <c r="F205" s="42"/>
      <c r="G205" s="42"/>
      <c r="H205" s="42"/>
      <c r="I205" s="42"/>
      <c r="J205" s="42"/>
      <c r="K205" s="42"/>
      <c r="L205" s="42"/>
    </row>
    <row r="206" spans="1:12" s="117" customFormat="1" x14ac:dyDescent="0.25">
      <c r="A206" s="119" t="s">
        <v>599</v>
      </c>
      <c r="B206" s="42"/>
      <c r="C206" s="42"/>
      <c r="D206" s="42"/>
      <c r="E206" s="42"/>
      <c r="F206" s="42"/>
      <c r="G206" s="42"/>
      <c r="H206" s="42"/>
      <c r="I206" s="42"/>
      <c r="J206" s="42"/>
      <c r="K206" s="42"/>
      <c r="L206" s="42"/>
    </row>
    <row r="207" spans="1:12" s="117" customFormat="1" x14ac:dyDescent="0.25">
      <c r="A207" s="119" t="s">
        <v>600</v>
      </c>
      <c r="B207" s="42"/>
      <c r="C207" s="42"/>
      <c r="D207" s="42"/>
      <c r="E207" s="42"/>
      <c r="F207" s="42"/>
      <c r="G207" s="42"/>
      <c r="H207" s="42"/>
      <c r="I207" s="42"/>
      <c r="J207" s="42"/>
      <c r="K207" s="42"/>
      <c r="L207" s="42"/>
    </row>
    <row r="208" spans="1:12" s="117" customFormat="1" x14ac:dyDescent="0.25">
      <c r="A208" s="119" t="s">
        <v>601</v>
      </c>
      <c r="B208" s="42"/>
      <c r="C208" s="42"/>
      <c r="D208" s="42"/>
      <c r="E208" s="42"/>
      <c r="F208" s="42"/>
      <c r="G208" s="42"/>
      <c r="H208" s="42"/>
      <c r="I208" s="42"/>
      <c r="J208" s="42"/>
      <c r="K208" s="42"/>
      <c r="L208" s="42"/>
    </row>
    <row r="209" spans="1:14" s="117" customFormat="1" x14ac:dyDescent="0.25">
      <c r="A209" s="119" t="s">
        <v>602</v>
      </c>
      <c r="B209" s="42"/>
      <c r="C209" s="42"/>
      <c r="D209" s="42"/>
      <c r="E209" s="42"/>
      <c r="F209" s="42"/>
      <c r="G209" s="42"/>
      <c r="H209" s="42"/>
      <c r="I209" s="42"/>
      <c r="J209" s="42"/>
      <c r="K209" s="42"/>
      <c r="L209" s="42"/>
    </row>
    <row r="210" spans="1:14" s="117" customFormat="1" x14ac:dyDescent="0.25">
      <c r="A210" s="119" t="s">
        <v>603</v>
      </c>
      <c r="B210" s="42"/>
      <c r="C210" s="42"/>
      <c r="D210" s="42"/>
      <c r="E210" s="42"/>
      <c r="F210" s="42"/>
      <c r="G210" s="42"/>
      <c r="H210" s="42"/>
      <c r="I210" s="42"/>
      <c r="J210" s="42"/>
      <c r="K210" s="42"/>
      <c r="L210" s="42"/>
    </row>
    <row r="211" spans="1:14" s="117" customFormat="1" x14ac:dyDescent="0.25">
      <c r="A211" s="119" t="s">
        <v>604</v>
      </c>
      <c r="B211" s="42"/>
      <c r="C211" s="42"/>
      <c r="D211" s="42"/>
      <c r="E211" s="42"/>
      <c r="F211" s="42"/>
      <c r="G211" s="42"/>
      <c r="H211" s="42"/>
      <c r="I211" s="42"/>
      <c r="J211" s="42"/>
      <c r="K211" s="42"/>
      <c r="L211" s="42"/>
    </row>
    <row r="212" spans="1:14" s="117" customFormat="1" x14ac:dyDescent="0.25">
      <c r="A212" s="119" t="s">
        <v>605</v>
      </c>
      <c r="B212" s="42"/>
      <c r="C212" s="42"/>
      <c r="D212" s="42"/>
      <c r="E212" s="42"/>
      <c r="F212" s="42"/>
      <c r="G212" s="42"/>
      <c r="H212" s="42"/>
      <c r="I212" s="42"/>
      <c r="J212" s="42"/>
      <c r="K212" s="42"/>
      <c r="L212" s="42"/>
    </row>
    <row r="213" spans="1:14" s="117" customFormat="1" ht="22.5" x14ac:dyDescent="0.25">
      <c r="A213" s="125" t="s">
        <v>252</v>
      </c>
      <c r="B213" s="125"/>
      <c r="C213" s="125"/>
      <c r="D213" s="125"/>
      <c r="E213" s="125"/>
      <c r="F213" s="125"/>
      <c r="G213" s="125"/>
      <c r="H213" s="125"/>
      <c r="I213" s="125"/>
      <c r="J213" s="125"/>
      <c r="K213" s="125"/>
      <c r="L213" s="125"/>
      <c r="M213" s="116"/>
      <c r="N213" s="116"/>
    </row>
    <row r="214" spans="1:14" ht="22.5" customHeight="1" x14ac:dyDescent="0.3">
      <c r="A214" s="257" t="s">
        <v>692</v>
      </c>
      <c r="B214" s="257"/>
      <c r="C214" s="257"/>
      <c r="D214" s="257"/>
      <c r="E214" s="257"/>
      <c r="F214" s="257"/>
      <c r="G214" s="257"/>
      <c r="H214" s="257"/>
      <c r="I214" s="257"/>
      <c r="J214" s="257"/>
      <c r="K214" s="257"/>
      <c r="L214" s="257"/>
      <c r="M214" s="76"/>
      <c r="N214" s="76"/>
    </row>
    <row r="215" spans="1:14" x14ac:dyDescent="0.3">
      <c r="A215" s="257"/>
      <c r="B215" s="257"/>
      <c r="C215" s="257"/>
      <c r="D215" s="257"/>
      <c r="E215" s="257"/>
      <c r="F215" s="257"/>
      <c r="G215" s="257"/>
      <c r="H215" s="257"/>
      <c r="I215" s="257"/>
      <c r="J215" s="257"/>
      <c r="K215" s="257"/>
      <c r="L215" s="257"/>
      <c r="M215" s="76"/>
      <c r="N215" s="76"/>
    </row>
    <row r="216" spans="1:14" ht="22.5" x14ac:dyDescent="0.3">
      <c r="A216" s="75" t="s">
        <v>693</v>
      </c>
      <c r="B216" s="75"/>
      <c r="C216" s="75"/>
      <c r="D216" s="75"/>
      <c r="E216" s="75"/>
      <c r="F216" s="75"/>
      <c r="G216" s="75"/>
      <c r="H216" s="75"/>
      <c r="I216" s="75"/>
      <c r="J216" s="75"/>
      <c r="K216" s="75"/>
      <c r="L216" s="75"/>
      <c r="M216" s="75"/>
      <c r="N216" s="75"/>
    </row>
  </sheetData>
  <mergeCells count="4">
    <mergeCell ref="A214:L215"/>
    <mergeCell ref="D51:D52"/>
    <mergeCell ref="E51:E52"/>
    <mergeCell ref="F51:F52"/>
  </mergeCells>
  <pageMargins left="0.70866141732283472" right="0.70866141732283472" top="0.74803149606299213" bottom="0.74803149606299213" header="0.31496062992125984" footer="0.31496062992125984"/>
  <pageSetup paperSize="9" scale="42" fitToHeight="0" orientation="landscape" r:id="rId1"/>
  <headerFooter>
    <oddFooter>&amp;R&amp;"Times New Roman,обычный"&amp;12&amp;P из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3"/>
  <sheetViews>
    <sheetView showGridLines="0" view="pageBreakPreview" topLeftCell="A5" zoomScale="90" zoomScaleNormal="50" zoomScaleSheetLayoutView="90" workbookViewId="0">
      <selection activeCell="F6" sqref="F6"/>
    </sheetView>
  </sheetViews>
  <sheetFormatPr defaultRowHeight="18.75" x14ac:dyDescent="0.3"/>
  <cols>
    <col min="1" max="1" width="7.28515625" style="2" customWidth="1"/>
    <col min="2" max="2" width="36.42578125" style="2" customWidth="1"/>
    <col min="3" max="3" width="33" style="2" customWidth="1"/>
    <col min="4" max="4" width="38.28515625" style="2" customWidth="1"/>
    <col min="5" max="5" width="37.42578125" style="2" customWidth="1"/>
    <col min="6" max="6" width="25.42578125" style="2" customWidth="1"/>
    <col min="7" max="7" width="22.28515625" style="2" customWidth="1"/>
    <col min="8" max="8" width="19" style="2" customWidth="1"/>
    <col min="9" max="9" width="24.7109375" style="2" customWidth="1"/>
    <col min="10" max="10" width="22.5703125" style="2" customWidth="1"/>
    <col min="11" max="11" width="20.42578125" style="2" customWidth="1"/>
    <col min="12" max="12" width="21.140625" style="2" customWidth="1"/>
    <col min="13" max="13" width="22" style="2" customWidth="1"/>
    <col min="14" max="14" width="38.140625" style="2" bestFit="1" customWidth="1"/>
    <col min="15" max="15" width="27.85546875" style="2" bestFit="1" customWidth="1"/>
    <col min="16" max="16" width="22.7109375" style="2" bestFit="1" customWidth="1"/>
    <col min="17" max="18" width="21.28515625" style="2" bestFit="1" customWidth="1"/>
    <col min="19" max="19" width="23" style="2" bestFit="1" customWidth="1"/>
    <col min="20" max="22" width="12.7109375" style="2" customWidth="1"/>
    <col min="23" max="23" width="9.140625" style="76"/>
    <col min="24" max="16384" width="9.140625" style="2"/>
  </cols>
  <sheetData>
    <row r="1" spans="1:14" x14ac:dyDescent="0.3">
      <c r="A1" s="76" t="s">
        <v>564</v>
      </c>
      <c r="B1" s="76"/>
      <c r="C1" s="76"/>
      <c r="D1" s="76"/>
      <c r="E1" s="76"/>
      <c r="F1" s="76"/>
      <c r="G1" s="76"/>
      <c r="H1" s="76"/>
      <c r="I1" s="76"/>
      <c r="J1" s="76"/>
      <c r="K1" s="76"/>
      <c r="L1" s="76"/>
      <c r="M1" s="76"/>
      <c r="N1" s="76"/>
    </row>
    <row r="2" spans="1:14" x14ac:dyDescent="0.3">
      <c r="A2" s="39"/>
      <c r="B2" s="39"/>
      <c r="C2" s="39"/>
      <c r="D2" s="39"/>
      <c r="E2" s="39"/>
      <c r="F2" s="39"/>
      <c r="G2" s="39"/>
      <c r="H2" s="39"/>
      <c r="I2" s="39"/>
      <c r="J2" s="39"/>
      <c r="K2" s="39"/>
      <c r="L2" s="39"/>
      <c r="M2" s="39"/>
      <c r="N2" s="39"/>
    </row>
    <row r="3" spans="1:14" ht="168.75" x14ac:dyDescent="0.3">
      <c r="A3" s="24" t="s">
        <v>8</v>
      </c>
      <c r="B3" s="46" t="s">
        <v>7</v>
      </c>
      <c r="C3" s="46" t="s">
        <v>71</v>
      </c>
      <c r="D3" s="46" t="s">
        <v>397</v>
      </c>
      <c r="E3" s="46" t="s">
        <v>301</v>
      </c>
      <c r="F3" s="46" t="s">
        <v>607</v>
      </c>
      <c r="G3" s="46" t="s">
        <v>302</v>
      </c>
      <c r="H3" s="46" t="s">
        <v>303</v>
      </c>
      <c r="I3" s="3"/>
      <c r="J3" s="3"/>
      <c r="K3" s="3"/>
      <c r="L3" s="3"/>
    </row>
    <row r="4" spans="1:14" x14ac:dyDescent="0.3">
      <c r="A4" s="24" t="s">
        <v>161</v>
      </c>
      <c r="B4" s="46">
        <v>2</v>
      </c>
      <c r="C4" s="46">
        <v>3</v>
      </c>
      <c r="D4" s="24" t="s">
        <v>162</v>
      </c>
      <c r="E4" s="46">
        <v>5</v>
      </c>
      <c r="F4" s="46">
        <v>6</v>
      </c>
      <c r="G4" s="24" t="s">
        <v>187</v>
      </c>
      <c r="H4" s="46">
        <v>8</v>
      </c>
      <c r="I4" s="3"/>
      <c r="J4" s="3"/>
      <c r="K4" s="3"/>
      <c r="L4" s="3"/>
      <c r="M4" s="3"/>
      <c r="N4" s="3"/>
    </row>
    <row r="5" spans="1:14" ht="408" x14ac:dyDescent="0.3">
      <c r="A5" s="41" t="s">
        <v>161</v>
      </c>
      <c r="B5" s="21" t="str">
        <f>'ПАСПОРТ пункты 1, 2'!C34</f>
        <v>село Холмогоры</v>
      </c>
      <c r="C5" s="21" t="str">
        <f>'ПАСПОРТ пункты 1, 2'!D34</f>
        <v>Строительство объекта водоотведения: "Станция биологической очистки сточных (канализационных) вод  по адресу: Архангельская область, Холмогорский район, МО "Холмогорское", с. Холмогоры</v>
      </c>
      <c r="D5" s="29" t="s">
        <v>761</v>
      </c>
      <c r="E5" s="103">
        <v>3273</v>
      </c>
      <c r="F5" s="214" t="s">
        <v>762</v>
      </c>
      <c r="G5" s="103">
        <v>58</v>
      </c>
      <c r="H5" s="29" t="s">
        <v>701</v>
      </c>
      <c r="I5" s="3"/>
      <c r="J5" s="3"/>
      <c r="K5" s="3"/>
      <c r="L5" s="3"/>
      <c r="M5" s="3"/>
      <c r="N5" s="3"/>
    </row>
    <row r="6" spans="1:14" ht="198.75" customHeight="1" x14ac:dyDescent="0.3">
      <c r="A6" s="41" t="s">
        <v>163</v>
      </c>
      <c r="B6" s="21" t="str">
        <f>'ПАСПОРТ пункты 1, 2'!C35</f>
        <v>село Холмогоры</v>
      </c>
      <c r="C6" s="21" t="str">
        <f>'ПАСПОРТ пункты 1, 2'!D35</f>
        <v>Капитальный ремонт открытой универсальной площадки МАОУ "Холмогорская средняя школа имени М.В. Ломоносова"по адресу: Архангельская область, Холмогорский район, с. Холмогоры, ул. Октябрьская (ориентировочно д. 27А)</v>
      </c>
      <c r="D6" s="29" t="s">
        <v>761</v>
      </c>
      <c r="E6" s="103">
        <v>3273</v>
      </c>
      <c r="F6" s="214" t="s">
        <v>718</v>
      </c>
      <c r="G6" s="103">
        <v>1</v>
      </c>
      <c r="H6" s="29" t="s">
        <v>701</v>
      </c>
      <c r="I6" s="3"/>
      <c r="J6" s="3"/>
      <c r="K6" s="3"/>
      <c r="L6" s="3"/>
      <c r="M6" s="3"/>
      <c r="N6" s="3"/>
    </row>
    <row r="7" spans="1:14" x14ac:dyDescent="0.3">
      <c r="A7" s="41" t="s">
        <v>162</v>
      </c>
      <c r="B7" s="21">
        <f>'ПАСПОРТ пункты 1, 2'!C36</f>
        <v>0</v>
      </c>
      <c r="C7" s="21">
        <f>'ПАСПОРТ пункты 1, 2'!D36</f>
        <v>0</v>
      </c>
      <c r="D7" s="29"/>
      <c r="E7" s="103"/>
      <c r="F7" s="214"/>
      <c r="G7" s="103"/>
      <c r="H7" s="29"/>
      <c r="I7" s="3"/>
      <c r="J7" s="3"/>
      <c r="K7" s="3"/>
      <c r="L7" s="3"/>
      <c r="M7" s="3"/>
      <c r="N7" s="3"/>
    </row>
    <row r="8" spans="1:14" x14ac:dyDescent="0.3">
      <c r="A8" s="41" t="s">
        <v>185</v>
      </c>
      <c r="B8" s="21">
        <f>'ПАСПОРТ пункты 1, 2'!C37</f>
        <v>0</v>
      </c>
      <c r="C8" s="21">
        <f>'ПАСПОРТ пункты 1, 2'!D37</f>
        <v>0</v>
      </c>
      <c r="D8" s="29"/>
      <c r="E8" s="103"/>
      <c r="F8" s="214"/>
      <c r="G8" s="103"/>
      <c r="H8" s="29"/>
      <c r="I8" s="3"/>
      <c r="J8" s="3"/>
      <c r="K8" s="3"/>
      <c r="L8" s="3"/>
      <c r="M8" s="3"/>
      <c r="N8" s="3"/>
    </row>
    <row r="9" spans="1:14" x14ac:dyDescent="0.3">
      <c r="A9" s="41" t="s">
        <v>186</v>
      </c>
      <c r="B9" s="21">
        <f>'ПАСПОРТ пункты 1, 2'!C38</f>
        <v>0</v>
      </c>
      <c r="C9" s="21">
        <f>'ПАСПОРТ пункты 1, 2'!D38</f>
        <v>0</v>
      </c>
      <c r="D9" s="29"/>
      <c r="E9" s="103"/>
      <c r="F9" s="214"/>
      <c r="G9" s="103"/>
      <c r="H9" s="29"/>
      <c r="I9" s="38"/>
      <c r="J9" s="38"/>
      <c r="K9" s="38"/>
      <c r="L9" s="38"/>
      <c r="M9" s="38"/>
      <c r="N9" s="38"/>
    </row>
    <row r="10" spans="1:14" x14ac:dyDescent="0.3">
      <c r="A10" s="41" t="s">
        <v>187</v>
      </c>
      <c r="B10" s="21">
        <f>'ПАСПОРТ пункты 1, 2'!C39</f>
        <v>0</v>
      </c>
      <c r="C10" s="21">
        <f>'ПАСПОРТ пункты 1, 2'!D39</f>
        <v>0</v>
      </c>
      <c r="D10" s="29"/>
      <c r="E10" s="103"/>
      <c r="F10" s="214"/>
      <c r="G10" s="103"/>
      <c r="H10" s="29"/>
      <c r="I10" s="3"/>
      <c r="J10" s="3"/>
      <c r="K10" s="3"/>
      <c r="L10" s="3"/>
    </row>
    <row r="11" spans="1:14" x14ac:dyDescent="0.3">
      <c r="A11" s="41" t="s">
        <v>188</v>
      </c>
      <c r="B11" s="21">
        <f>'ПАСПОРТ пункты 1, 2'!C40</f>
        <v>0</v>
      </c>
      <c r="C11" s="21">
        <f>'ПАСПОРТ пункты 1, 2'!D40</f>
        <v>0</v>
      </c>
      <c r="D11" s="29"/>
      <c r="E11" s="103"/>
      <c r="F11" s="214"/>
      <c r="G11" s="103"/>
      <c r="H11" s="29"/>
      <c r="I11" s="3"/>
      <c r="J11" s="3"/>
      <c r="K11" s="3"/>
      <c r="L11" s="3"/>
    </row>
    <row r="12" spans="1:14" x14ac:dyDescent="0.3">
      <c r="A12" s="41" t="s">
        <v>189</v>
      </c>
      <c r="B12" s="21">
        <f>'ПАСПОРТ пункты 1, 2'!C41</f>
        <v>0</v>
      </c>
      <c r="C12" s="21">
        <f>'ПАСПОРТ пункты 1, 2'!D41</f>
        <v>0</v>
      </c>
      <c r="D12" s="29"/>
      <c r="E12" s="103"/>
      <c r="F12" s="214"/>
      <c r="G12" s="103"/>
      <c r="H12" s="29"/>
      <c r="I12" s="3"/>
      <c r="J12" s="3"/>
      <c r="K12" s="3"/>
      <c r="L12" s="3"/>
    </row>
    <row r="13" spans="1:14" x14ac:dyDescent="0.3">
      <c r="A13" s="41" t="s">
        <v>190</v>
      </c>
      <c r="B13" s="21">
        <f>'ПАСПОРТ пункты 1, 2'!C42</f>
        <v>0</v>
      </c>
      <c r="C13" s="21">
        <f>'ПАСПОРТ пункты 1, 2'!D42</f>
        <v>0</v>
      </c>
      <c r="D13" s="29"/>
      <c r="E13" s="103"/>
      <c r="F13" s="214"/>
      <c r="G13" s="103"/>
      <c r="H13" s="29"/>
      <c r="I13" s="38"/>
      <c r="J13" s="38"/>
      <c r="K13" s="38"/>
      <c r="L13" s="38"/>
      <c r="M13" s="38"/>
      <c r="N13" s="38"/>
    </row>
    <row r="14" spans="1:14" x14ac:dyDescent="0.3">
      <c r="A14" s="41" t="s">
        <v>191</v>
      </c>
      <c r="B14" s="21">
        <f>'ПАСПОРТ пункты 1, 2'!C43</f>
        <v>0</v>
      </c>
      <c r="C14" s="21">
        <f>'ПАСПОРТ пункты 1, 2'!D43</f>
        <v>0</v>
      </c>
      <c r="D14" s="29"/>
      <c r="E14" s="103"/>
      <c r="F14" s="214"/>
      <c r="G14" s="103"/>
      <c r="H14" s="29"/>
      <c r="I14" s="3"/>
      <c r="J14" s="3"/>
      <c r="K14" s="3"/>
      <c r="L14" s="3"/>
      <c r="M14" s="3"/>
      <c r="N14" s="3"/>
    </row>
    <row r="15" spans="1:14" x14ac:dyDescent="0.3">
      <c r="A15" s="41" t="s">
        <v>192</v>
      </c>
      <c r="B15" s="21">
        <f>'ПАСПОРТ пункты 1, 2'!C44</f>
        <v>0</v>
      </c>
      <c r="C15" s="21">
        <f>'ПАСПОРТ пункты 1, 2'!D44</f>
        <v>0</v>
      </c>
      <c r="D15" s="29"/>
      <c r="E15" s="103"/>
      <c r="F15" s="29"/>
      <c r="G15" s="103"/>
      <c r="H15" s="29"/>
      <c r="I15" s="3"/>
      <c r="J15" s="3"/>
      <c r="K15" s="3"/>
      <c r="L15" s="3"/>
      <c r="M15" s="3"/>
      <c r="N15" s="3"/>
    </row>
    <row r="16" spans="1:14" x14ac:dyDescent="0.3">
      <c r="A16" s="41" t="s">
        <v>287</v>
      </c>
      <c r="B16" s="21">
        <f>'ПАСПОРТ пункты 1, 2'!C45</f>
        <v>0</v>
      </c>
      <c r="C16" s="21">
        <f>'ПАСПОРТ пункты 1, 2'!D45</f>
        <v>0</v>
      </c>
      <c r="D16" s="29"/>
      <c r="E16" s="103"/>
      <c r="F16" s="29"/>
      <c r="G16" s="103"/>
      <c r="H16" s="29"/>
      <c r="I16" s="3"/>
      <c r="J16" s="3"/>
      <c r="K16" s="3"/>
      <c r="L16" s="3"/>
      <c r="M16" s="3"/>
      <c r="N16" s="3"/>
    </row>
    <row r="17" spans="1:14" x14ac:dyDescent="0.3">
      <c r="A17" s="41" t="s">
        <v>288</v>
      </c>
      <c r="B17" s="21">
        <f>'ПАСПОРТ пункты 1, 2'!C46</f>
        <v>0</v>
      </c>
      <c r="C17" s="21">
        <f>'ПАСПОРТ пункты 1, 2'!D46</f>
        <v>0</v>
      </c>
      <c r="D17" s="29"/>
      <c r="E17" s="103"/>
      <c r="F17" s="29"/>
      <c r="G17" s="103"/>
      <c r="H17" s="29"/>
      <c r="I17" s="3"/>
      <c r="J17" s="3"/>
      <c r="K17" s="3"/>
      <c r="L17" s="3"/>
      <c r="M17" s="3"/>
      <c r="N17" s="3"/>
    </row>
    <row r="18" spans="1:14" x14ac:dyDescent="0.3">
      <c r="A18" s="41" t="s">
        <v>289</v>
      </c>
      <c r="B18" s="21">
        <f>'ПАСПОРТ пункты 1, 2'!C47</f>
        <v>0</v>
      </c>
      <c r="C18" s="21">
        <f>'ПАСПОРТ пункты 1, 2'!D47</f>
        <v>0</v>
      </c>
      <c r="D18" s="29"/>
      <c r="E18" s="103"/>
      <c r="F18" s="29"/>
      <c r="G18" s="103"/>
      <c r="H18" s="29"/>
      <c r="I18" s="3"/>
      <c r="J18" s="3"/>
      <c r="K18" s="3"/>
      <c r="L18" s="3"/>
      <c r="M18" s="3"/>
      <c r="N18" s="3"/>
    </row>
    <row r="19" spans="1:14" x14ac:dyDescent="0.3">
      <c r="A19" s="41" t="s">
        <v>290</v>
      </c>
      <c r="B19" s="21">
        <f>'ПАСПОРТ пункты 1, 2'!C48</f>
        <v>0</v>
      </c>
      <c r="C19" s="21">
        <f>'ПАСПОРТ пункты 1, 2'!D48</f>
        <v>0</v>
      </c>
      <c r="D19" s="29"/>
      <c r="E19" s="103"/>
      <c r="F19" s="29"/>
      <c r="G19" s="103"/>
      <c r="H19" s="29"/>
      <c r="I19" s="3"/>
      <c r="J19" s="3"/>
      <c r="K19" s="3"/>
      <c r="L19" s="3"/>
      <c r="M19" s="3"/>
      <c r="N19" s="3"/>
    </row>
    <row r="20" spans="1:14" x14ac:dyDescent="0.3">
      <c r="A20" s="41" t="s">
        <v>293</v>
      </c>
      <c r="B20" s="21">
        <f>'ПАСПОРТ пункты 1, 2'!C49</f>
        <v>0</v>
      </c>
      <c r="C20" s="21">
        <f>'ПАСПОРТ пункты 1, 2'!D49</f>
        <v>0</v>
      </c>
      <c r="D20" s="29"/>
      <c r="E20" s="103"/>
      <c r="F20" s="29"/>
      <c r="G20" s="103"/>
      <c r="H20" s="29"/>
      <c r="I20" s="38"/>
      <c r="J20" s="38"/>
      <c r="K20" s="38"/>
      <c r="L20" s="38"/>
      <c r="M20" s="38"/>
      <c r="N20" s="38"/>
    </row>
    <row r="21" spans="1:14" x14ac:dyDescent="0.3">
      <c r="A21" s="41" t="s">
        <v>294</v>
      </c>
      <c r="B21" s="21">
        <f>'ПАСПОРТ пункты 1, 2'!C50</f>
        <v>0</v>
      </c>
      <c r="C21" s="21">
        <f>'ПАСПОРТ пункты 1, 2'!D50</f>
        <v>0</v>
      </c>
      <c r="D21" s="29"/>
      <c r="E21" s="103"/>
      <c r="F21" s="29"/>
      <c r="G21" s="103"/>
      <c r="H21" s="29"/>
      <c r="I21" s="3"/>
      <c r="J21" s="3"/>
      <c r="K21" s="3"/>
      <c r="L21" s="3"/>
    </row>
    <row r="22" spans="1:14" x14ac:dyDescent="0.3">
      <c r="A22" s="41" t="s">
        <v>291</v>
      </c>
      <c r="B22" s="21">
        <f>'ПАСПОРТ пункты 1, 2'!C51</f>
        <v>0</v>
      </c>
      <c r="C22" s="21">
        <f>'ПАСПОРТ пункты 1, 2'!D51</f>
        <v>0</v>
      </c>
      <c r="D22" s="29"/>
      <c r="E22" s="103"/>
      <c r="F22" s="29"/>
      <c r="G22" s="103"/>
      <c r="H22" s="29"/>
      <c r="I22" s="3"/>
      <c r="J22" s="3"/>
      <c r="K22" s="3"/>
      <c r="L22" s="3"/>
    </row>
    <row r="23" spans="1:14" x14ac:dyDescent="0.3">
      <c r="A23" s="41" t="s">
        <v>292</v>
      </c>
      <c r="B23" s="21">
        <f>'ПАСПОРТ пункты 1, 2'!C52</f>
        <v>0</v>
      </c>
      <c r="C23" s="21">
        <f>'ПАСПОРТ пункты 1, 2'!D52</f>
        <v>0</v>
      </c>
      <c r="D23" s="29"/>
      <c r="E23" s="103"/>
      <c r="F23" s="29"/>
      <c r="G23" s="103"/>
      <c r="H23" s="29"/>
      <c r="I23" s="3"/>
      <c r="J23" s="3"/>
      <c r="K23" s="3"/>
      <c r="L23" s="3"/>
    </row>
  </sheetData>
  <pageMargins left="0.70866141732283472" right="0.70866141732283472" top="0.74803149606299213" bottom="0.74803149606299213" header="0.31496062992125984" footer="0.31496062992125984"/>
  <pageSetup paperSize="9" scale="59" fitToHeight="0" orientation="landscape" r:id="rId1"/>
  <headerFooter>
    <oddFooter>&amp;R&amp;"Times New Roman,обычный"&amp;12&amp;P из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5"/>
  <sheetViews>
    <sheetView showGridLines="0" view="pageBreakPreview" zoomScaleNormal="50" zoomScaleSheetLayoutView="100" workbookViewId="0">
      <selection activeCell="G6" sqref="G6"/>
    </sheetView>
  </sheetViews>
  <sheetFormatPr defaultRowHeight="18.75" x14ac:dyDescent="0.3"/>
  <cols>
    <col min="1" max="1" width="7.28515625" style="2" customWidth="1"/>
    <col min="2" max="2" width="36.42578125" style="2" customWidth="1"/>
    <col min="3" max="3" width="33" style="2" customWidth="1"/>
    <col min="4" max="4" width="38.28515625" style="2" customWidth="1"/>
    <col min="5" max="5" width="37.42578125" style="2" customWidth="1"/>
    <col min="6" max="6" width="25.42578125" style="2" customWidth="1"/>
    <col min="7" max="7" width="22.28515625" style="2" customWidth="1"/>
    <col min="8" max="8" width="19" style="2" customWidth="1"/>
    <col min="9" max="9" width="24.7109375" style="2" customWidth="1"/>
    <col min="10" max="10" width="22.5703125" style="2" customWidth="1"/>
    <col min="11" max="11" width="20.42578125" style="2" customWidth="1"/>
    <col min="12" max="12" width="21.140625" style="2" customWidth="1"/>
    <col min="13" max="13" width="22" style="2" customWidth="1"/>
    <col min="14" max="14" width="38.140625" style="2" bestFit="1" customWidth="1"/>
    <col min="15" max="15" width="27.85546875" style="2" bestFit="1" customWidth="1"/>
    <col min="16" max="16" width="22.7109375" style="2" bestFit="1" customWidth="1"/>
    <col min="17" max="18" width="21.28515625" style="2" bestFit="1" customWidth="1"/>
    <col min="19" max="19" width="23" style="2" bestFit="1" customWidth="1"/>
    <col min="20" max="22" width="12.7109375" style="2" customWidth="1"/>
    <col min="23" max="23" width="9.140625" style="76"/>
    <col min="24" max="16384" width="9.140625" style="2"/>
  </cols>
  <sheetData>
    <row r="1" spans="1:14" x14ac:dyDescent="0.3">
      <c r="A1" s="262" t="s">
        <v>679</v>
      </c>
      <c r="B1" s="262"/>
      <c r="C1" s="262"/>
      <c r="D1" s="262"/>
      <c r="E1" s="262"/>
      <c r="F1" s="262"/>
      <c r="G1" s="262"/>
      <c r="H1" s="99"/>
      <c r="I1" s="99"/>
      <c r="J1" s="99"/>
      <c r="K1" s="99"/>
      <c r="L1" s="99"/>
      <c r="M1" s="99"/>
      <c r="N1" s="99"/>
    </row>
    <row r="2" spans="1:14" x14ac:dyDescent="0.3">
      <c r="A2" s="262"/>
      <c r="B2" s="262"/>
      <c r="C2" s="262"/>
      <c r="D2" s="262"/>
      <c r="E2" s="262"/>
      <c r="F2" s="262"/>
      <c r="G2" s="262"/>
      <c r="H2" s="99"/>
      <c r="I2" s="99"/>
      <c r="J2" s="99"/>
      <c r="K2" s="99"/>
      <c r="L2" s="99"/>
      <c r="M2" s="99"/>
      <c r="N2" s="99"/>
    </row>
    <row r="3" spans="1:14" x14ac:dyDescent="0.3">
      <c r="A3" s="263"/>
      <c r="B3" s="263"/>
      <c r="C3" s="263"/>
      <c r="D3" s="263"/>
      <c r="E3" s="263"/>
      <c r="F3" s="263"/>
      <c r="G3" s="263"/>
      <c r="H3" s="102"/>
      <c r="I3" s="102"/>
      <c r="J3" s="102"/>
      <c r="K3" s="102"/>
      <c r="L3" s="102"/>
      <c r="M3" s="102"/>
      <c r="N3" s="102"/>
    </row>
    <row r="4" spans="1:14" ht="131.25" x14ac:dyDescent="0.3">
      <c r="A4" s="24" t="s">
        <v>8</v>
      </c>
      <c r="B4" s="46" t="s">
        <v>7</v>
      </c>
      <c r="C4" s="46" t="s">
        <v>253</v>
      </c>
      <c r="D4" s="46" t="s">
        <v>254</v>
      </c>
      <c r="E4" s="46" t="s">
        <v>69</v>
      </c>
      <c r="F4" s="46" t="s">
        <v>255</v>
      </c>
      <c r="G4" s="46" t="s">
        <v>256</v>
      </c>
      <c r="H4" s="3"/>
      <c r="I4" s="3"/>
      <c r="J4" s="3"/>
      <c r="K4" s="3"/>
      <c r="L4" s="3"/>
      <c r="M4" s="3"/>
      <c r="N4" s="3"/>
    </row>
    <row r="5" spans="1:14" x14ac:dyDescent="0.3">
      <c r="A5" s="41" t="s">
        <v>161</v>
      </c>
      <c r="B5" s="5">
        <v>2</v>
      </c>
      <c r="C5" s="41" t="s">
        <v>163</v>
      </c>
      <c r="D5" s="41" t="s">
        <v>162</v>
      </c>
      <c r="E5" s="5">
        <v>5</v>
      </c>
      <c r="F5" s="41" t="s">
        <v>186</v>
      </c>
      <c r="G5" s="41" t="s">
        <v>187</v>
      </c>
      <c r="H5" s="3"/>
      <c r="I5" s="3"/>
      <c r="J5" s="3"/>
      <c r="K5" s="3"/>
      <c r="L5" s="3"/>
      <c r="M5" s="3"/>
      <c r="N5" s="3"/>
    </row>
    <row r="6" spans="1:14" ht="152.25" customHeight="1" x14ac:dyDescent="0.3">
      <c r="A6" s="41" t="s">
        <v>161</v>
      </c>
      <c r="B6" s="29" t="s">
        <v>721</v>
      </c>
      <c r="C6" s="29" t="s">
        <v>780</v>
      </c>
      <c r="D6" s="29" t="s">
        <v>781</v>
      </c>
      <c r="E6" s="42" t="s">
        <v>777</v>
      </c>
      <c r="F6" s="42" t="s">
        <v>778</v>
      </c>
      <c r="G6" s="221" t="s">
        <v>779</v>
      </c>
      <c r="H6" s="3"/>
      <c r="I6" s="3"/>
      <c r="J6" s="3"/>
      <c r="K6" s="3"/>
      <c r="L6" s="3"/>
      <c r="M6" s="3"/>
      <c r="N6" s="3"/>
    </row>
    <row r="7" spans="1:14" x14ac:dyDescent="0.3">
      <c r="A7" s="41" t="s">
        <v>164</v>
      </c>
      <c r="B7" s="29"/>
      <c r="C7" s="29"/>
      <c r="D7" s="29"/>
      <c r="E7" s="42"/>
      <c r="F7" s="42"/>
      <c r="G7" s="103"/>
      <c r="H7" s="3"/>
      <c r="I7" s="3"/>
      <c r="J7" s="3"/>
      <c r="K7" s="3"/>
      <c r="L7" s="3"/>
      <c r="M7" s="3"/>
      <c r="N7" s="3"/>
    </row>
    <row r="8" spans="1:14" x14ac:dyDescent="0.3">
      <c r="A8" s="41" t="s">
        <v>163</v>
      </c>
      <c r="B8" s="29"/>
      <c r="C8" s="29"/>
      <c r="D8" s="29"/>
      <c r="E8" s="42"/>
      <c r="F8" s="42"/>
      <c r="G8" s="103"/>
      <c r="H8" s="3"/>
      <c r="I8" s="3"/>
      <c r="J8" s="3"/>
      <c r="K8" s="3"/>
      <c r="L8" s="3"/>
      <c r="M8" s="3"/>
      <c r="N8" s="3"/>
    </row>
    <row r="9" spans="1:14" x14ac:dyDescent="0.3">
      <c r="A9" s="41" t="s">
        <v>162</v>
      </c>
      <c r="B9" s="29"/>
      <c r="C9" s="29"/>
      <c r="D9" s="29"/>
      <c r="E9" s="42"/>
      <c r="F9" s="42"/>
      <c r="G9" s="103"/>
      <c r="H9" s="3"/>
      <c r="I9" s="3"/>
      <c r="J9" s="3"/>
      <c r="K9" s="3"/>
      <c r="L9" s="3"/>
      <c r="M9" s="3"/>
      <c r="N9" s="3"/>
    </row>
    <row r="10" spans="1:14" x14ac:dyDescent="0.3">
      <c r="A10" s="24" t="s">
        <v>185</v>
      </c>
      <c r="B10" s="29"/>
      <c r="C10" s="29"/>
      <c r="D10" s="29"/>
      <c r="E10" s="42"/>
      <c r="F10" s="42"/>
      <c r="G10" s="103"/>
      <c r="H10" s="38"/>
      <c r="I10" s="38"/>
      <c r="J10" s="38"/>
      <c r="K10" s="38"/>
      <c r="L10" s="38"/>
      <c r="M10" s="38"/>
      <c r="N10" s="38"/>
    </row>
    <row r="11" spans="1:14" x14ac:dyDescent="0.3">
      <c r="A11" s="41" t="s">
        <v>186</v>
      </c>
      <c r="B11" s="29"/>
      <c r="C11" s="29"/>
      <c r="D11" s="29"/>
      <c r="E11" s="42"/>
      <c r="F11" s="42"/>
      <c r="G11" s="103"/>
      <c r="H11" s="3"/>
      <c r="I11" s="3"/>
      <c r="J11" s="3"/>
      <c r="K11" s="3"/>
      <c r="L11" s="3"/>
    </row>
    <row r="12" spans="1:14" x14ac:dyDescent="0.3">
      <c r="A12" s="5">
        <v>7</v>
      </c>
      <c r="B12" s="29"/>
      <c r="C12" s="29"/>
      <c r="D12" s="29"/>
      <c r="E12" s="42"/>
      <c r="F12" s="42"/>
      <c r="G12" s="103"/>
      <c r="H12" s="3"/>
      <c r="I12" s="3"/>
      <c r="J12" s="3"/>
      <c r="K12" s="3"/>
      <c r="L12" s="3"/>
    </row>
    <row r="13" spans="1:14" x14ac:dyDescent="0.3">
      <c r="A13" s="5">
        <v>8</v>
      </c>
      <c r="B13" s="29"/>
      <c r="C13" s="29"/>
      <c r="D13" s="29"/>
      <c r="E13" s="42"/>
      <c r="F13" s="42"/>
      <c r="G13" s="103"/>
      <c r="H13" s="3"/>
      <c r="I13" s="3"/>
      <c r="J13" s="3"/>
      <c r="K13" s="3"/>
      <c r="L13" s="3"/>
    </row>
    <row r="14" spans="1:14" x14ac:dyDescent="0.3">
      <c r="A14" s="24" t="s">
        <v>189</v>
      </c>
      <c r="B14" s="29"/>
      <c r="C14" s="29"/>
      <c r="D14" s="29"/>
      <c r="E14" s="42"/>
      <c r="F14" s="42"/>
      <c r="G14" s="103"/>
      <c r="H14" s="38"/>
      <c r="I14" s="38"/>
      <c r="J14" s="38"/>
      <c r="K14" s="38"/>
      <c r="L14" s="38"/>
      <c r="M14" s="38"/>
      <c r="N14" s="38"/>
    </row>
    <row r="15" spans="1:14" x14ac:dyDescent="0.3">
      <c r="A15" s="41" t="s">
        <v>190</v>
      </c>
      <c r="B15" s="29"/>
      <c r="C15" s="29"/>
      <c r="D15" s="29"/>
      <c r="E15" s="42"/>
      <c r="F15" s="42"/>
      <c r="G15" s="103"/>
      <c r="H15" s="3"/>
      <c r="I15" s="3"/>
      <c r="J15" s="3"/>
      <c r="K15" s="3"/>
      <c r="L15" s="3"/>
    </row>
    <row r="16" spans="1:14" x14ac:dyDescent="0.3">
      <c r="A16" s="41" t="s">
        <v>191</v>
      </c>
      <c r="B16" s="29"/>
      <c r="C16" s="29"/>
      <c r="D16" s="29"/>
      <c r="E16" s="42"/>
      <c r="F16" s="42"/>
      <c r="G16" s="103"/>
      <c r="H16" s="3"/>
      <c r="I16" s="3"/>
      <c r="J16" s="3"/>
      <c r="K16" s="3"/>
      <c r="L16" s="3"/>
      <c r="M16" s="3"/>
      <c r="N16" s="3"/>
    </row>
    <row r="17" spans="1:14" x14ac:dyDescent="0.3">
      <c r="A17" s="41" t="s">
        <v>192</v>
      </c>
      <c r="B17" s="29"/>
      <c r="C17" s="29"/>
      <c r="D17" s="29"/>
      <c r="E17" s="42"/>
      <c r="F17" s="42"/>
      <c r="G17" s="103"/>
      <c r="H17" s="3"/>
      <c r="I17" s="3"/>
      <c r="J17" s="3"/>
      <c r="K17" s="3"/>
      <c r="L17" s="3"/>
      <c r="M17" s="3"/>
      <c r="N17" s="3"/>
    </row>
    <row r="18" spans="1:14" x14ac:dyDescent="0.3">
      <c r="A18" s="41" t="s">
        <v>287</v>
      </c>
      <c r="B18" s="29"/>
      <c r="C18" s="29"/>
      <c r="D18" s="29"/>
      <c r="E18" s="42"/>
      <c r="F18" s="42"/>
      <c r="G18" s="103"/>
      <c r="H18" s="3"/>
      <c r="I18" s="3"/>
      <c r="J18" s="3"/>
      <c r="K18" s="3"/>
      <c r="L18" s="3"/>
      <c r="M18" s="3"/>
      <c r="N18" s="3"/>
    </row>
    <row r="19" spans="1:14" x14ac:dyDescent="0.3">
      <c r="A19" s="41" t="s">
        <v>288</v>
      </c>
      <c r="B19" s="29"/>
      <c r="C19" s="29"/>
      <c r="D19" s="29"/>
      <c r="E19" s="42"/>
      <c r="F19" s="42"/>
      <c r="G19" s="103"/>
      <c r="H19" s="3"/>
      <c r="I19" s="3"/>
      <c r="J19" s="3"/>
      <c r="K19" s="3"/>
      <c r="L19" s="3"/>
      <c r="M19" s="3"/>
      <c r="N19" s="3"/>
    </row>
    <row r="20" spans="1:14" x14ac:dyDescent="0.3">
      <c r="A20" s="24" t="s">
        <v>289</v>
      </c>
      <c r="B20" s="29"/>
      <c r="C20" s="29"/>
      <c r="D20" s="29"/>
      <c r="E20" s="42"/>
      <c r="F20" s="42"/>
      <c r="G20" s="103"/>
      <c r="H20" s="38"/>
      <c r="I20" s="38"/>
      <c r="J20" s="38"/>
      <c r="K20" s="38"/>
      <c r="L20" s="38"/>
      <c r="M20" s="38"/>
      <c r="N20" s="38"/>
    </row>
    <row r="21" spans="1:14" x14ac:dyDescent="0.3">
      <c r="A21" s="41" t="s">
        <v>290</v>
      </c>
      <c r="B21" s="29"/>
      <c r="C21" s="29"/>
      <c r="D21" s="29"/>
      <c r="E21" s="42"/>
      <c r="F21" s="42"/>
      <c r="G21" s="103"/>
      <c r="H21" s="3"/>
      <c r="I21" s="3"/>
      <c r="J21" s="3"/>
      <c r="K21" s="3"/>
      <c r="L21" s="3"/>
    </row>
    <row r="22" spans="1:14" x14ac:dyDescent="0.3">
      <c r="A22" s="5">
        <v>17</v>
      </c>
      <c r="B22" s="29"/>
      <c r="C22" s="29"/>
      <c r="D22" s="29"/>
      <c r="E22" s="42"/>
      <c r="F22" s="42"/>
      <c r="G22" s="103"/>
      <c r="H22" s="3"/>
      <c r="I22" s="3"/>
      <c r="J22" s="3"/>
      <c r="K22" s="3"/>
      <c r="L22" s="3"/>
    </row>
    <row r="23" spans="1:14" x14ac:dyDescent="0.3">
      <c r="A23" s="5">
        <v>18</v>
      </c>
      <c r="B23" s="29"/>
      <c r="C23" s="29"/>
      <c r="D23" s="29"/>
      <c r="E23" s="42"/>
      <c r="F23" s="42"/>
      <c r="G23" s="103"/>
      <c r="H23" s="3"/>
      <c r="I23" s="3"/>
      <c r="J23" s="3"/>
      <c r="K23" s="3"/>
      <c r="L23" s="3"/>
    </row>
    <row r="24" spans="1:14" x14ac:dyDescent="0.3">
      <c r="A24" s="24" t="s">
        <v>291</v>
      </c>
      <c r="B24" s="29"/>
      <c r="C24" s="29"/>
      <c r="D24" s="29"/>
      <c r="E24" s="42"/>
      <c r="F24" s="42"/>
      <c r="G24" s="103"/>
      <c r="H24" s="38"/>
      <c r="I24" s="38"/>
      <c r="J24" s="38"/>
      <c r="K24" s="38"/>
      <c r="L24" s="38"/>
      <c r="M24" s="38"/>
      <c r="N24" s="38"/>
    </row>
    <row r="25" spans="1:14" x14ac:dyDescent="0.3">
      <c r="A25" s="41" t="s">
        <v>292</v>
      </c>
      <c r="B25" s="29"/>
      <c r="C25" s="29"/>
      <c r="D25" s="29"/>
      <c r="E25" s="42"/>
      <c r="F25" s="42"/>
      <c r="G25" s="103"/>
      <c r="H25" s="3"/>
      <c r="I25" s="3"/>
      <c r="J25" s="3"/>
      <c r="K25" s="3"/>
      <c r="L25" s="3"/>
    </row>
  </sheetData>
  <mergeCells count="1">
    <mergeCell ref="A1:G3"/>
  </mergeCells>
  <pageMargins left="0.70866141732283472" right="0.70866141732283472" top="0.74803149606299213" bottom="0.74803149606299213" header="0.31496062992125984" footer="0.31496062992125984"/>
  <pageSetup paperSize="9" scale="65" fitToHeight="0" orientation="landscape" r:id="rId1"/>
  <headerFooter>
    <oddFooter>&amp;R&amp;"Times New Roman,обычный"&amp;12&amp;P из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4"/>
  <sheetViews>
    <sheetView view="pageBreakPreview" topLeftCell="A3" zoomScale="90" zoomScaleNormal="60" zoomScaleSheetLayoutView="90" workbookViewId="0">
      <selection activeCell="A7" sqref="A7"/>
    </sheetView>
  </sheetViews>
  <sheetFormatPr defaultRowHeight="18.75" x14ac:dyDescent="0.3"/>
  <cols>
    <col min="1" max="1" width="7.28515625" style="2" customWidth="1"/>
    <col min="2" max="2" width="36.42578125" style="2" customWidth="1"/>
    <col min="3" max="3" width="33" style="2" customWidth="1"/>
    <col min="4" max="4" width="38.28515625" style="2" customWidth="1"/>
    <col min="5" max="5" width="37.42578125" style="2" customWidth="1"/>
    <col min="6" max="6" width="25.42578125" style="2" customWidth="1"/>
    <col min="7" max="7" width="22.28515625" style="2" customWidth="1"/>
    <col min="8" max="8" width="19" style="2" customWidth="1"/>
    <col min="9" max="9" width="24.7109375" style="2" customWidth="1"/>
    <col min="10" max="10" width="22.5703125" style="2" customWidth="1"/>
    <col min="11" max="11" width="20.42578125" style="2" customWidth="1"/>
    <col min="12" max="12" width="21.140625" style="2" customWidth="1"/>
    <col min="13" max="13" width="22" style="2" customWidth="1"/>
    <col min="14" max="14" width="38.140625" style="2" bestFit="1" customWidth="1"/>
    <col min="15" max="15" width="27.85546875" style="2" bestFit="1" customWidth="1"/>
    <col min="16" max="16" width="22.7109375" style="2" bestFit="1" customWidth="1"/>
    <col min="17" max="18" width="21.28515625" style="2" bestFit="1" customWidth="1"/>
    <col min="19" max="19" width="23" style="2" bestFit="1" customWidth="1"/>
    <col min="20" max="22" width="12.7109375" style="2" customWidth="1"/>
    <col min="23" max="23" width="9.140625" style="76"/>
    <col min="24" max="16384" width="9.140625" style="2"/>
  </cols>
  <sheetData>
    <row r="1" spans="1:14" x14ac:dyDescent="0.3">
      <c r="A1" s="75" t="s">
        <v>563</v>
      </c>
      <c r="B1" s="75"/>
      <c r="C1" s="75"/>
      <c r="D1" s="75"/>
      <c r="E1" s="75"/>
      <c r="F1" s="75"/>
      <c r="G1" s="75"/>
      <c r="H1" s="75"/>
      <c r="I1" s="75"/>
      <c r="J1" s="75"/>
      <c r="K1" s="75"/>
      <c r="L1" s="75"/>
      <c r="M1" s="75"/>
      <c r="N1" s="75"/>
    </row>
    <row r="2" spans="1:14" x14ac:dyDescent="0.3">
      <c r="A2" s="102"/>
      <c r="B2" s="102"/>
      <c r="C2" s="102"/>
      <c r="D2" s="102"/>
      <c r="E2" s="102"/>
      <c r="F2" s="102"/>
      <c r="G2" s="102"/>
      <c r="H2" s="102"/>
      <c r="I2" s="102"/>
      <c r="J2" s="102"/>
      <c r="K2" s="102"/>
      <c r="L2" s="102"/>
      <c r="M2" s="102"/>
      <c r="N2" s="102"/>
    </row>
    <row r="3" spans="1:14" ht="150" x14ac:dyDescent="0.3">
      <c r="A3" s="24" t="s">
        <v>8</v>
      </c>
      <c r="B3" s="46" t="s">
        <v>52</v>
      </c>
      <c r="C3" s="46" t="s">
        <v>7</v>
      </c>
      <c r="D3" s="46" t="s">
        <v>285</v>
      </c>
      <c r="E3" s="46" t="s">
        <v>257</v>
      </c>
      <c r="F3" s="46" t="s">
        <v>258</v>
      </c>
      <c r="G3" s="46" t="s">
        <v>259</v>
      </c>
      <c r="H3" s="3"/>
      <c r="I3" s="3"/>
      <c r="J3" s="3"/>
      <c r="K3" s="3"/>
      <c r="L3" s="3"/>
      <c r="M3" s="3"/>
      <c r="N3" s="3"/>
    </row>
    <row r="4" spans="1:14" x14ac:dyDescent="0.3">
      <c r="A4" s="41" t="s">
        <v>161</v>
      </c>
      <c r="B4" s="5">
        <v>2</v>
      </c>
      <c r="C4" s="5">
        <v>3</v>
      </c>
      <c r="D4" s="5">
        <v>4</v>
      </c>
      <c r="E4" s="5">
        <v>5</v>
      </c>
      <c r="F4" s="5">
        <v>6</v>
      </c>
      <c r="G4" s="5">
        <v>7</v>
      </c>
      <c r="H4" s="3"/>
      <c r="I4" s="3"/>
      <c r="J4" s="3"/>
      <c r="K4" s="3"/>
      <c r="L4" s="3"/>
      <c r="M4" s="3"/>
      <c r="N4" s="3"/>
    </row>
    <row r="5" spans="1:14" ht="206.25" x14ac:dyDescent="0.3">
      <c r="A5" s="41" t="s">
        <v>161</v>
      </c>
      <c r="B5" s="21" t="str">
        <f>'ПАСПОРТ пункты 1, 2'!D34</f>
        <v>Строительство объекта водоотведения: "Станция биологической очистки сточных (канализационных) вод  по адресу: Архангельская область, Холмогорский район, МО "Холмогорское", с. Холмогоры</v>
      </c>
      <c r="C5" s="21" t="str">
        <f>'ПАСПОРТ пункты 1, 2'!C34</f>
        <v>село Холмогоры</v>
      </c>
      <c r="D5" s="42" t="s">
        <v>628</v>
      </c>
      <c r="E5" s="29" t="s">
        <v>712</v>
      </c>
      <c r="F5" s="42" t="s">
        <v>629</v>
      </c>
      <c r="G5" s="42" t="s">
        <v>628</v>
      </c>
      <c r="H5" s="3"/>
      <c r="I5" s="3"/>
      <c r="J5" s="3"/>
      <c r="K5" s="3"/>
      <c r="L5" s="3"/>
      <c r="M5" s="3"/>
      <c r="N5" s="3"/>
    </row>
    <row r="6" spans="1:14" ht="206.25" x14ac:dyDescent="0.3">
      <c r="A6" s="41" t="s">
        <v>164</v>
      </c>
      <c r="B6" s="21" t="str">
        <f>'ПАСПОРТ пункты 1, 2'!D35</f>
        <v>Капитальный ремонт открытой универсальной площадки МАОУ "Холмогорская средняя школа имени М.В. Ломоносова"по адресу: Архангельская область, Холмогорский район, с. Холмогоры, ул. Октябрьская (ориентировочно д. 27А)</v>
      </c>
      <c r="C6" s="21" t="str">
        <f>'ПАСПОРТ пункты 1, 2'!C35</f>
        <v>село Холмогоры</v>
      </c>
      <c r="D6" s="42" t="s">
        <v>628</v>
      </c>
      <c r="E6" s="29" t="s">
        <v>712</v>
      </c>
      <c r="F6" s="42" t="s">
        <v>629</v>
      </c>
      <c r="G6" s="42" t="s">
        <v>628</v>
      </c>
      <c r="H6" s="3"/>
      <c r="I6" s="3"/>
      <c r="J6" s="3"/>
      <c r="K6" s="3"/>
      <c r="L6" s="3"/>
    </row>
    <row r="7" spans="1:14" x14ac:dyDescent="0.3">
      <c r="A7" s="41" t="s">
        <v>162</v>
      </c>
      <c r="B7" s="21">
        <f>'ПАСПОРТ пункты 1, 2'!D36</f>
        <v>0</v>
      </c>
      <c r="C7" s="21">
        <f>'ПАСПОРТ пункты 1, 2'!C36</f>
        <v>0</v>
      </c>
      <c r="D7" s="42"/>
      <c r="E7" s="29"/>
      <c r="F7" s="42"/>
      <c r="G7" s="42"/>
      <c r="H7" s="3"/>
      <c r="I7" s="3"/>
      <c r="J7" s="3"/>
      <c r="K7" s="3"/>
      <c r="L7" s="3"/>
    </row>
    <row r="8" spans="1:14" x14ac:dyDescent="0.3">
      <c r="A8" s="41" t="s">
        <v>185</v>
      </c>
      <c r="B8" s="21">
        <f>'ПАСПОРТ пункты 1, 2'!D37</f>
        <v>0</v>
      </c>
      <c r="C8" s="21">
        <f>'ПАСПОРТ пункты 1, 2'!C37</f>
        <v>0</v>
      </c>
      <c r="D8" s="42"/>
      <c r="E8" s="29"/>
      <c r="F8" s="42"/>
      <c r="G8" s="42"/>
      <c r="H8" s="3"/>
      <c r="I8" s="3"/>
      <c r="J8" s="3"/>
      <c r="K8" s="3"/>
      <c r="L8" s="3"/>
    </row>
    <row r="9" spans="1:14" x14ac:dyDescent="0.3">
      <c r="A9" s="24" t="s">
        <v>186</v>
      </c>
      <c r="B9" s="21">
        <f>'ПАСПОРТ пункты 1, 2'!D38</f>
        <v>0</v>
      </c>
      <c r="C9" s="21">
        <f>'ПАСПОРТ пункты 1, 2'!C38</f>
        <v>0</v>
      </c>
      <c r="D9" s="42"/>
      <c r="E9" s="29"/>
      <c r="F9" s="42"/>
      <c r="G9" s="42"/>
      <c r="H9" s="38"/>
      <c r="I9" s="38"/>
      <c r="J9" s="38"/>
      <c r="K9" s="38"/>
      <c r="L9" s="38"/>
      <c r="M9" s="38"/>
      <c r="N9" s="38"/>
    </row>
    <row r="10" spans="1:14" x14ac:dyDescent="0.3">
      <c r="A10" s="41" t="s">
        <v>187</v>
      </c>
      <c r="B10" s="21">
        <f>'ПАСПОРТ пункты 1, 2'!D39</f>
        <v>0</v>
      </c>
      <c r="C10" s="21">
        <f>'ПАСПОРТ пункты 1, 2'!C39</f>
        <v>0</v>
      </c>
      <c r="D10" s="42"/>
      <c r="E10" s="29"/>
      <c r="F10" s="42"/>
      <c r="G10" s="42"/>
      <c r="H10" s="3"/>
      <c r="I10" s="3"/>
      <c r="J10" s="3"/>
      <c r="K10" s="3"/>
      <c r="L10" s="3"/>
      <c r="M10" s="3"/>
      <c r="N10" s="3"/>
    </row>
    <row r="11" spans="1:14" x14ac:dyDescent="0.3">
      <c r="A11" s="41" t="s">
        <v>188</v>
      </c>
      <c r="B11" s="21">
        <f>'ПАСПОРТ пункты 1, 2'!D40</f>
        <v>0</v>
      </c>
      <c r="C11" s="21">
        <f>'ПАСПОРТ пункты 1, 2'!C40</f>
        <v>0</v>
      </c>
      <c r="D11" s="42"/>
      <c r="E11" s="29"/>
      <c r="F11" s="42"/>
      <c r="G11" s="42"/>
      <c r="H11" s="3"/>
      <c r="I11" s="3"/>
      <c r="J11" s="3"/>
      <c r="K11" s="3"/>
      <c r="L11" s="3"/>
      <c r="M11" s="3"/>
      <c r="N11" s="3"/>
    </row>
    <row r="12" spans="1:14" x14ac:dyDescent="0.3">
      <c r="A12" s="41" t="s">
        <v>189</v>
      </c>
      <c r="B12" s="21">
        <f>'ПАСПОРТ пункты 1, 2'!D41</f>
        <v>0</v>
      </c>
      <c r="C12" s="21">
        <f>'ПАСПОРТ пункты 1, 2'!C41</f>
        <v>0</v>
      </c>
      <c r="D12" s="42"/>
      <c r="E12" s="29"/>
      <c r="F12" s="42"/>
      <c r="G12" s="42"/>
      <c r="H12" s="3"/>
      <c r="I12" s="3"/>
      <c r="J12" s="3"/>
      <c r="K12" s="3"/>
      <c r="L12" s="3"/>
      <c r="M12" s="3"/>
      <c r="N12" s="3"/>
    </row>
    <row r="13" spans="1:14" x14ac:dyDescent="0.3">
      <c r="A13" s="41" t="s">
        <v>190</v>
      </c>
      <c r="B13" s="21">
        <f>'ПАСПОРТ пункты 1, 2'!D42</f>
        <v>0</v>
      </c>
      <c r="C13" s="21">
        <f>'ПАСПОРТ пункты 1, 2'!C42</f>
        <v>0</v>
      </c>
      <c r="D13" s="42"/>
      <c r="E13" s="29"/>
      <c r="F13" s="42"/>
      <c r="G13" s="42"/>
      <c r="H13" s="3"/>
      <c r="I13" s="3"/>
      <c r="J13" s="3"/>
      <c r="K13" s="3"/>
      <c r="L13" s="3"/>
      <c r="M13" s="3"/>
      <c r="N13" s="3"/>
    </row>
    <row r="14" spans="1:14" x14ac:dyDescent="0.3">
      <c r="A14" s="41" t="s">
        <v>191</v>
      </c>
      <c r="B14" s="21">
        <f>'ПАСПОРТ пункты 1, 2'!D43</f>
        <v>0</v>
      </c>
      <c r="C14" s="21">
        <f>'ПАСПОРТ пункты 1, 2'!C43</f>
        <v>0</v>
      </c>
      <c r="D14" s="42"/>
      <c r="E14" s="29"/>
      <c r="F14" s="42"/>
      <c r="G14" s="42"/>
      <c r="H14" s="3"/>
      <c r="I14" s="3"/>
      <c r="J14" s="3"/>
      <c r="K14" s="3"/>
      <c r="L14" s="3"/>
      <c r="M14" s="3"/>
      <c r="N14" s="3"/>
    </row>
    <row r="15" spans="1:14" x14ac:dyDescent="0.3">
      <c r="A15" s="24" t="s">
        <v>192</v>
      </c>
      <c r="B15" s="21">
        <f>'ПАСПОРТ пункты 1, 2'!D44</f>
        <v>0</v>
      </c>
      <c r="C15" s="21">
        <f>'ПАСПОРТ пункты 1, 2'!C44</f>
        <v>0</v>
      </c>
      <c r="D15" s="42"/>
      <c r="E15" s="29"/>
      <c r="F15" s="42"/>
      <c r="G15" s="42"/>
      <c r="H15" s="38"/>
      <c r="I15" s="38"/>
      <c r="J15" s="38"/>
      <c r="K15" s="38"/>
      <c r="L15" s="38"/>
      <c r="M15" s="38"/>
      <c r="N15" s="38"/>
    </row>
    <row r="16" spans="1:14" x14ac:dyDescent="0.3">
      <c r="A16" s="41" t="s">
        <v>287</v>
      </c>
      <c r="B16" s="21">
        <f>'ПАСПОРТ пункты 1, 2'!D45</f>
        <v>0</v>
      </c>
      <c r="C16" s="21">
        <f>'ПАСПОРТ пункты 1, 2'!C45</f>
        <v>0</v>
      </c>
      <c r="D16" s="42"/>
      <c r="E16" s="29"/>
      <c r="F16" s="42"/>
      <c r="G16" s="42"/>
      <c r="H16" s="3"/>
      <c r="I16" s="3"/>
      <c r="J16" s="3"/>
      <c r="K16" s="3"/>
      <c r="L16" s="3"/>
    </row>
    <row r="17" spans="1:14" x14ac:dyDescent="0.3">
      <c r="A17" s="41" t="s">
        <v>288</v>
      </c>
      <c r="B17" s="21">
        <f>'ПАСПОРТ пункты 1, 2'!D46</f>
        <v>0</v>
      </c>
      <c r="C17" s="21">
        <f>'ПАСПОРТ пункты 1, 2'!C46</f>
        <v>0</v>
      </c>
      <c r="D17" s="42"/>
      <c r="E17" s="29"/>
      <c r="F17" s="42"/>
      <c r="G17" s="42"/>
      <c r="H17" s="3"/>
      <c r="I17" s="3"/>
      <c r="J17" s="3"/>
      <c r="K17" s="3"/>
      <c r="L17" s="3"/>
    </row>
    <row r="18" spans="1:14" x14ac:dyDescent="0.3">
      <c r="A18" s="41" t="s">
        <v>289</v>
      </c>
      <c r="B18" s="21">
        <f>'ПАСПОРТ пункты 1, 2'!D47</f>
        <v>0</v>
      </c>
      <c r="C18" s="21">
        <f>'ПАСПОРТ пункты 1, 2'!C47</f>
        <v>0</v>
      </c>
      <c r="D18" s="42"/>
      <c r="E18" s="29"/>
      <c r="F18" s="42"/>
      <c r="G18" s="42"/>
      <c r="H18" s="3"/>
      <c r="I18" s="3"/>
      <c r="J18" s="3"/>
      <c r="K18" s="3"/>
      <c r="L18" s="3"/>
    </row>
    <row r="19" spans="1:14" x14ac:dyDescent="0.3">
      <c r="A19" s="24" t="s">
        <v>290</v>
      </c>
      <c r="B19" s="21">
        <f>'ПАСПОРТ пункты 1, 2'!D48</f>
        <v>0</v>
      </c>
      <c r="C19" s="21">
        <f>'ПАСПОРТ пункты 1, 2'!C48</f>
        <v>0</v>
      </c>
      <c r="D19" s="42"/>
      <c r="E19" s="29"/>
      <c r="F19" s="42"/>
      <c r="G19" s="42"/>
      <c r="H19" s="38"/>
      <c r="I19" s="38"/>
      <c r="J19" s="38"/>
      <c r="K19" s="38"/>
      <c r="L19" s="38"/>
      <c r="M19" s="38"/>
      <c r="N19" s="38"/>
    </row>
    <row r="20" spans="1:14" x14ac:dyDescent="0.3">
      <c r="A20" s="41" t="s">
        <v>293</v>
      </c>
      <c r="B20" s="21">
        <f>'ПАСПОРТ пункты 1, 2'!D49</f>
        <v>0</v>
      </c>
      <c r="C20" s="21">
        <f>'ПАСПОРТ пункты 1, 2'!C49</f>
        <v>0</v>
      </c>
      <c r="D20" s="42"/>
      <c r="E20" s="29"/>
      <c r="F20" s="42"/>
      <c r="G20" s="42"/>
      <c r="H20" s="3"/>
      <c r="I20" s="3"/>
      <c r="J20" s="3"/>
      <c r="K20" s="3"/>
      <c r="L20" s="3"/>
      <c r="M20" s="3"/>
      <c r="N20" s="3"/>
    </row>
    <row r="21" spans="1:14" x14ac:dyDescent="0.3">
      <c r="A21" s="41" t="s">
        <v>294</v>
      </c>
      <c r="B21" s="21">
        <f>'ПАСПОРТ пункты 1, 2'!D50</f>
        <v>0</v>
      </c>
      <c r="C21" s="21">
        <f>'ПАСПОРТ пункты 1, 2'!C50</f>
        <v>0</v>
      </c>
      <c r="D21" s="42"/>
      <c r="E21" s="29"/>
      <c r="F21" s="42"/>
      <c r="G21" s="42"/>
      <c r="H21" s="3"/>
      <c r="I21" s="3"/>
      <c r="J21" s="3"/>
      <c r="K21" s="3"/>
      <c r="L21" s="3"/>
      <c r="M21" s="3"/>
      <c r="N21" s="3"/>
    </row>
    <row r="22" spans="1:14" x14ac:dyDescent="0.3">
      <c r="A22" s="41" t="s">
        <v>291</v>
      </c>
      <c r="B22" s="21">
        <f>'ПАСПОРТ пункты 1, 2'!D51</f>
        <v>0</v>
      </c>
      <c r="C22" s="21">
        <f>'ПАСПОРТ пункты 1, 2'!C51</f>
        <v>0</v>
      </c>
      <c r="D22" s="42"/>
      <c r="E22" s="29"/>
      <c r="F22" s="42"/>
      <c r="G22" s="42"/>
      <c r="H22" s="3"/>
      <c r="I22" s="3"/>
      <c r="J22" s="3"/>
      <c r="K22" s="3"/>
      <c r="L22" s="3"/>
      <c r="M22" s="3"/>
      <c r="N22" s="3"/>
    </row>
    <row r="23" spans="1:14" x14ac:dyDescent="0.3">
      <c r="A23" s="41" t="s">
        <v>292</v>
      </c>
      <c r="B23" s="21">
        <f>'ПАСПОРТ пункты 1, 2'!D52</f>
        <v>0</v>
      </c>
      <c r="C23" s="21">
        <f>'ПАСПОРТ пункты 1, 2'!C52</f>
        <v>0</v>
      </c>
      <c r="D23" s="42"/>
      <c r="E23" s="29"/>
      <c r="F23" s="42"/>
      <c r="G23" s="42"/>
      <c r="H23" s="3"/>
      <c r="I23" s="3"/>
      <c r="J23" s="3"/>
      <c r="K23" s="3"/>
      <c r="L23" s="3"/>
      <c r="M23" s="3"/>
      <c r="N23" s="3"/>
    </row>
    <row r="24" spans="1:14" ht="55.5" customHeight="1" x14ac:dyDescent="0.3">
      <c r="A24" s="258" t="s">
        <v>260</v>
      </c>
      <c r="B24" s="258"/>
      <c r="C24" s="258"/>
      <c r="D24" s="258"/>
      <c r="E24" s="258"/>
      <c r="F24" s="258"/>
      <c r="G24" s="258"/>
      <c r="H24" s="76"/>
      <c r="I24" s="76"/>
      <c r="J24" s="76"/>
      <c r="K24" s="76"/>
      <c r="L24" s="76"/>
      <c r="M24" s="76"/>
      <c r="N24" s="76"/>
    </row>
  </sheetData>
  <mergeCells count="1">
    <mergeCell ref="A24:G24"/>
  </mergeCells>
  <pageMargins left="0.70866141732283472" right="0.70866141732283472" top="0.74803149606299213" bottom="0.74803149606299213" header="0.31496062992125984" footer="0.31496062992125984"/>
  <pageSetup paperSize="9" scale="65" fitToHeight="0" orientation="landscape" r:id="rId1"/>
  <headerFooter>
    <oddFooter>&amp;R&amp;"Times New Roman,обычный"&amp;12&amp;P из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'Отраслевые направления '!$C$1:$C$3</xm:f>
          </x14:formula1>
          <xm:sqref>D5:D23</xm:sqref>
        </x14:dataValidation>
        <x14:dataValidation type="list" allowBlank="1" showInputMessage="1" showErrorMessage="1">
          <x14:formula1>
            <xm:f>'Отраслевые направления '!$C$1:$C$2</xm:f>
          </x14:formula1>
          <xm:sqref>F5:G23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4"/>
  <sheetViews>
    <sheetView showGridLines="0" view="pageBreakPreview" topLeftCell="C1" zoomScale="115" zoomScaleNormal="40" zoomScaleSheetLayoutView="115" workbookViewId="0">
      <selection activeCell="H7" sqref="H7"/>
    </sheetView>
  </sheetViews>
  <sheetFormatPr defaultRowHeight="18.75" x14ac:dyDescent="0.3"/>
  <cols>
    <col min="1" max="1" width="7.28515625" style="2" customWidth="1"/>
    <col min="2" max="2" width="36.42578125" style="2" customWidth="1"/>
    <col min="3" max="3" width="33" style="2" customWidth="1"/>
    <col min="4" max="4" width="38.28515625" style="2" customWidth="1"/>
    <col min="5" max="5" width="37.42578125" style="2" customWidth="1"/>
    <col min="6" max="6" width="25.42578125" style="2" customWidth="1"/>
    <col min="7" max="7" width="22.28515625" style="2" customWidth="1"/>
    <col min="8" max="8" width="19" style="2" customWidth="1"/>
    <col min="9" max="9" width="24.7109375" style="2" customWidth="1"/>
    <col min="10" max="10" width="22.5703125" style="2" customWidth="1"/>
    <col min="11" max="11" width="20.42578125" style="2" customWidth="1"/>
    <col min="12" max="12" width="21.140625" style="2" customWidth="1"/>
    <col min="13" max="13" width="22" style="2" customWidth="1"/>
    <col min="14" max="14" width="38.140625" style="2" bestFit="1" customWidth="1"/>
    <col min="15" max="15" width="27.85546875" style="2" bestFit="1" customWidth="1"/>
    <col min="16" max="16" width="22.7109375" style="2" bestFit="1" customWidth="1"/>
    <col min="17" max="18" width="21.28515625" style="2" bestFit="1" customWidth="1"/>
    <col min="19" max="19" width="23" style="2" bestFit="1" customWidth="1"/>
    <col min="20" max="22" width="12.7109375" style="2" customWidth="1"/>
    <col min="23" max="23" width="9.140625" style="76"/>
    <col min="24" max="16384" width="9.140625" style="2"/>
  </cols>
  <sheetData>
    <row r="1" spans="1:14" x14ac:dyDescent="0.3">
      <c r="A1" s="76" t="s">
        <v>455</v>
      </c>
      <c r="B1" s="76"/>
      <c r="C1" s="76"/>
      <c r="D1" s="76"/>
      <c r="E1" s="76"/>
      <c r="F1" s="76"/>
      <c r="G1" s="76"/>
      <c r="H1" s="76"/>
      <c r="I1" s="76"/>
      <c r="J1" s="76"/>
      <c r="K1" s="76"/>
      <c r="L1" s="76"/>
      <c r="M1" s="76"/>
      <c r="N1" s="76"/>
    </row>
    <row r="2" spans="1:14" x14ac:dyDescent="0.3">
      <c r="A2" s="76" t="s">
        <v>562</v>
      </c>
      <c r="B2" s="76"/>
      <c r="C2" s="76"/>
      <c r="D2" s="76"/>
      <c r="E2" s="76"/>
      <c r="F2" s="76"/>
      <c r="G2" s="76"/>
      <c r="H2" s="76"/>
      <c r="I2" s="76"/>
      <c r="J2" s="76"/>
      <c r="K2" s="76"/>
      <c r="L2" s="76"/>
      <c r="M2" s="76"/>
      <c r="N2" s="76"/>
    </row>
    <row r="3" spans="1:14" x14ac:dyDescent="0.3">
      <c r="A3" s="101"/>
      <c r="B3" s="101"/>
      <c r="C3" s="101"/>
      <c r="D3" s="101"/>
      <c r="E3" s="101"/>
      <c r="F3" s="101"/>
      <c r="G3" s="101"/>
      <c r="H3" s="101"/>
      <c r="I3" s="101"/>
      <c r="J3" s="101"/>
      <c r="K3" s="101"/>
      <c r="L3" s="101"/>
      <c r="M3" s="101"/>
      <c r="N3" s="101"/>
    </row>
    <row r="4" spans="1:14" ht="116.25" x14ac:dyDescent="0.3">
      <c r="A4" s="25" t="s">
        <v>8</v>
      </c>
      <c r="B4" s="203" t="s">
        <v>261</v>
      </c>
      <c r="C4" s="31" t="s">
        <v>472</v>
      </c>
      <c r="D4" s="43" t="s">
        <v>70</v>
      </c>
      <c r="E4" s="152" t="s">
        <v>716</v>
      </c>
      <c r="F4" s="43" t="s">
        <v>298</v>
      </c>
      <c r="G4" s="43" t="s">
        <v>408</v>
      </c>
      <c r="H4" s="43" t="s">
        <v>262</v>
      </c>
      <c r="I4" s="43" t="s">
        <v>409</v>
      </c>
      <c r="J4" s="3"/>
      <c r="K4" s="3"/>
    </row>
    <row r="5" spans="1:14" x14ac:dyDescent="0.3">
      <c r="A5" s="24" t="s">
        <v>161</v>
      </c>
      <c r="B5" s="191">
        <v>2</v>
      </c>
      <c r="C5" s="46">
        <v>3</v>
      </c>
      <c r="D5" s="46">
        <v>4</v>
      </c>
      <c r="E5" s="46">
        <v>5</v>
      </c>
      <c r="F5" s="46">
        <v>6</v>
      </c>
      <c r="G5" s="46">
        <v>7</v>
      </c>
      <c r="H5" s="46">
        <v>8</v>
      </c>
      <c r="I5" s="46">
        <v>9</v>
      </c>
      <c r="J5" s="38"/>
      <c r="K5" s="38"/>
      <c r="L5" s="38"/>
      <c r="M5" s="38"/>
    </row>
    <row r="6" spans="1:14" ht="37.5" x14ac:dyDescent="0.3">
      <c r="A6" s="41" t="s">
        <v>161</v>
      </c>
      <c r="B6" s="21" t="str">
        <f>'ПАСПОРТ пункты 1, 2'!B34</f>
        <v xml:space="preserve">Холмогорский муниципальный район </v>
      </c>
      <c r="C6" s="29" t="s">
        <v>715</v>
      </c>
      <c r="D6" s="29" t="s">
        <v>782</v>
      </c>
      <c r="E6" s="228">
        <v>108889</v>
      </c>
      <c r="F6" s="103">
        <v>26.5</v>
      </c>
      <c r="G6" s="103">
        <v>95</v>
      </c>
      <c r="H6" s="228">
        <v>28335</v>
      </c>
      <c r="I6" s="29"/>
      <c r="J6" s="3"/>
      <c r="K6" s="3"/>
      <c r="L6" s="3"/>
      <c r="M6" s="3"/>
    </row>
    <row r="7" spans="1:14" ht="56.25" x14ac:dyDescent="0.3">
      <c r="A7" s="41" t="s">
        <v>164</v>
      </c>
      <c r="B7" s="21" t="e">
        <f>'ПАСПОРТ пункты 1, 2'!#REF!</f>
        <v>#REF!</v>
      </c>
      <c r="C7" s="29" t="s">
        <v>784</v>
      </c>
      <c r="D7" s="29" t="s">
        <v>783</v>
      </c>
      <c r="E7" s="228">
        <v>94864</v>
      </c>
      <c r="F7" s="103">
        <v>23</v>
      </c>
      <c r="G7" s="103">
        <v>53</v>
      </c>
      <c r="H7" s="103">
        <v>30250</v>
      </c>
      <c r="I7" s="29"/>
      <c r="J7" s="3"/>
      <c r="K7" s="3"/>
      <c r="L7" s="3"/>
      <c r="M7" s="3"/>
    </row>
    <row r="8" spans="1:14" ht="37.5" x14ac:dyDescent="0.3">
      <c r="A8" s="41" t="s">
        <v>163</v>
      </c>
      <c r="B8" s="21" t="str">
        <f>'ПАСПОРТ пункты 1, 2'!B35</f>
        <v xml:space="preserve">Холмогорский муниципальный район </v>
      </c>
      <c r="C8" s="29"/>
      <c r="D8" s="29"/>
      <c r="E8" s="103"/>
      <c r="F8" s="103"/>
      <c r="G8" s="103"/>
      <c r="H8" s="103"/>
      <c r="I8" s="29"/>
      <c r="J8" s="3"/>
      <c r="K8" s="3"/>
      <c r="L8" s="3"/>
      <c r="M8" s="3"/>
    </row>
    <row r="9" spans="1:14" x14ac:dyDescent="0.3">
      <c r="A9" s="41" t="s">
        <v>162</v>
      </c>
      <c r="B9" s="21">
        <f>'ПАСПОРТ пункты 1, 2'!B36</f>
        <v>0</v>
      </c>
      <c r="C9" s="29"/>
      <c r="D9" s="29"/>
      <c r="E9" s="103"/>
      <c r="F9" s="103"/>
      <c r="G9" s="103"/>
      <c r="H9" s="103"/>
      <c r="I9" s="29"/>
      <c r="J9" s="3"/>
      <c r="K9" s="3"/>
      <c r="L9" s="3"/>
      <c r="M9" s="3"/>
    </row>
    <row r="10" spans="1:14" x14ac:dyDescent="0.3">
      <c r="A10" s="41" t="s">
        <v>185</v>
      </c>
      <c r="B10" s="21">
        <f>'ПАСПОРТ пункты 1, 2'!B37</f>
        <v>0</v>
      </c>
      <c r="C10" s="29"/>
      <c r="D10" s="29"/>
      <c r="E10" s="103"/>
      <c r="F10" s="103"/>
      <c r="G10" s="103"/>
      <c r="H10" s="103"/>
      <c r="I10" s="29"/>
      <c r="J10" s="3"/>
      <c r="K10" s="3"/>
      <c r="L10" s="3"/>
      <c r="M10" s="3"/>
    </row>
    <row r="11" spans="1:14" x14ac:dyDescent="0.3">
      <c r="A11" s="41" t="s">
        <v>186</v>
      </c>
      <c r="B11" s="21">
        <f>'ПАСПОРТ пункты 1, 2'!B38</f>
        <v>0</v>
      </c>
      <c r="C11" s="29"/>
      <c r="D11" s="29"/>
      <c r="E11" s="103"/>
      <c r="F11" s="103"/>
      <c r="G11" s="103"/>
      <c r="H11" s="103"/>
      <c r="I11" s="29"/>
      <c r="J11" s="3"/>
      <c r="K11" s="3"/>
      <c r="L11" s="3"/>
      <c r="M11" s="3"/>
    </row>
    <row r="12" spans="1:14" x14ac:dyDescent="0.3">
      <c r="A12" s="41" t="s">
        <v>187</v>
      </c>
      <c r="B12" s="21">
        <f>'ПАСПОРТ пункты 1, 2'!B39</f>
        <v>0</v>
      </c>
      <c r="C12" s="29"/>
      <c r="D12" s="29"/>
      <c r="E12" s="103"/>
      <c r="F12" s="103"/>
      <c r="G12" s="103"/>
      <c r="H12" s="103"/>
      <c r="I12" s="29"/>
      <c r="J12" s="38"/>
      <c r="K12" s="38"/>
      <c r="L12" s="38"/>
      <c r="M12" s="38"/>
    </row>
    <row r="13" spans="1:14" x14ac:dyDescent="0.3">
      <c r="A13" s="41" t="s">
        <v>188</v>
      </c>
      <c r="B13" s="21">
        <f>'ПАСПОРТ пункты 1, 2'!B40</f>
        <v>0</v>
      </c>
      <c r="C13" s="29"/>
      <c r="D13" s="29"/>
      <c r="E13" s="103"/>
      <c r="F13" s="103"/>
      <c r="G13" s="103"/>
      <c r="H13" s="103"/>
      <c r="I13" s="29"/>
      <c r="J13" s="3"/>
      <c r="K13" s="3"/>
    </row>
    <row r="14" spans="1:14" x14ac:dyDescent="0.3">
      <c r="A14" s="41" t="s">
        <v>189</v>
      </c>
      <c r="B14" s="21">
        <f>'ПАСПОРТ пункты 1, 2'!B41</f>
        <v>0</v>
      </c>
      <c r="C14" s="29"/>
      <c r="D14" s="29"/>
      <c r="E14" s="103"/>
      <c r="F14" s="103"/>
      <c r="G14" s="103"/>
      <c r="H14" s="103"/>
      <c r="I14" s="29"/>
      <c r="J14" s="3"/>
      <c r="K14" s="3"/>
    </row>
    <row r="15" spans="1:14" x14ac:dyDescent="0.3">
      <c r="A15" s="41" t="s">
        <v>190</v>
      </c>
      <c r="B15" s="21">
        <f>'ПАСПОРТ пункты 1, 2'!B42</f>
        <v>0</v>
      </c>
      <c r="C15" s="29"/>
      <c r="D15" s="29"/>
      <c r="E15" s="103"/>
      <c r="F15" s="103"/>
      <c r="G15" s="103"/>
      <c r="H15" s="103"/>
      <c r="I15" s="29"/>
      <c r="J15" s="3"/>
      <c r="K15" s="3"/>
    </row>
    <row r="16" spans="1:14" x14ac:dyDescent="0.3">
      <c r="A16" s="41" t="s">
        <v>191</v>
      </c>
      <c r="B16" s="21">
        <f>'ПАСПОРТ пункты 1, 2'!B43</f>
        <v>0</v>
      </c>
      <c r="C16" s="29"/>
      <c r="D16" s="29"/>
      <c r="E16" s="103"/>
      <c r="F16" s="103"/>
      <c r="G16" s="103"/>
      <c r="H16" s="103"/>
      <c r="I16" s="29"/>
      <c r="J16" s="3"/>
      <c r="K16" s="3"/>
      <c r="L16" s="3"/>
      <c r="M16" s="3"/>
    </row>
    <row r="17" spans="1:14" x14ac:dyDescent="0.3">
      <c r="A17" s="41" t="s">
        <v>192</v>
      </c>
      <c r="B17" s="21">
        <f>'ПАСПОРТ пункты 1, 2'!B44</f>
        <v>0</v>
      </c>
      <c r="C17" s="29"/>
      <c r="D17" s="29"/>
      <c r="E17" s="103"/>
      <c r="F17" s="103"/>
      <c r="G17" s="103"/>
      <c r="H17" s="103"/>
      <c r="I17" s="29"/>
      <c r="J17" s="3"/>
      <c r="K17" s="3"/>
      <c r="L17" s="3"/>
      <c r="M17" s="3"/>
    </row>
    <row r="18" spans="1:14" x14ac:dyDescent="0.3">
      <c r="A18" s="41" t="s">
        <v>287</v>
      </c>
      <c r="B18" s="21">
        <f>'ПАСПОРТ пункты 1, 2'!B45</f>
        <v>0</v>
      </c>
      <c r="C18" s="29"/>
      <c r="D18" s="29"/>
      <c r="E18" s="103"/>
      <c r="F18" s="103"/>
      <c r="G18" s="103"/>
      <c r="H18" s="103"/>
      <c r="I18" s="29"/>
      <c r="J18" s="3"/>
      <c r="K18" s="3"/>
      <c r="L18" s="3"/>
      <c r="M18" s="3"/>
    </row>
    <row r="19" spans="1:14" x14ac:dyDescent="0.3">
      <c r="A19" s="41" t="s">
        <v>288</v>
      </c>
      <c r="B19" s="21">
        <f>'ПАСПОРТ пункты 1, 2'!B46</f>
        <v>0</v>
      </c>
      <c r="C19" s="29"/>
      <c r="D19" s="29"/>
      <c r="E19" s="103"/>
      <c r="F19" s="103"/>
      <c r="G19" s="103"/>
      <c r="H19" s="103"/>
      <c r="I19" s="29"/>
      <c r="J19" s="3"/>
      <c r="K19" s="3"/>
      <c r="L19" s="3"/>
      <c r="M19" s="3"/>
    </row>
    <row r="20" spans="1:14" x14ac:dyDescent="0.3">
      <c r="A20" s="41" t="s">
        <v>289</v>
      </c>
      <c r="B20" s="21">
        <f>'ПАСПОРТ пункты 1, 2'!B47</f>
        <v>0</v>
      </c>
      <c r="C20" s="29"/>
      <c r="D20" s="29"/>
      <c r="E20" s="103"/>
      <c r="F20" s="103"/>
      <c r="G20" s="103"/>
      <c r="H20" s="103"/>
      <c r="I20" s="29"/>
      <c r="J20" s="3"/>
      <c r="K20" s="3"/>
      <c r="L20" s="3"/>
      <c r="M20" s="3"/>
    </row>
    <row r="21" spans="1:14" x14ac:dyDescent="0.3">
      <c r="A21" s="41" t="s">
        <v>290</v>
      </c>
      <c r="B21" s="21">
        <f>'ПАСПОРТ пункты 1, 2'!B48</f>
        <v>0</v>
      </c>
      <c r="C21" s="29"/>
      <c r="D21" s="29"/>
      <c r="E21" s="103"/>
      <c r="F21" s="103"/>
      <c r="G21" s="103"/>
      <c r="H21" s="103"/>
      <c r="I21" s="29"/>
      <c r="J21" s="3"/>
      <c r="K21" s="3"/>
      <c r="L21" s="3"/>
      <c r="M21" s="3"/>
    </row>
    <row r="22" spans="1:14" x14ac:dyDescent="0.3">
      <c r="A22" s="41" t="s">
        <v>293</v>
      </c>
      <c r="B22" s="21">
        <f>'ПАСПОРТ пункты 1, 2'!B49</f>
        <v>0</v>
      </c>
      <c r="C22" s="29"/>
      <c r="D22" s="29"/>
      <c r="E22" s="103"/>
      <c r="F22" s="103"/>
      <c r="G22" s="103"/>
      <c r="H22" s="103"/>
      <c r="I22" s="29"/>
      <c r="J22" s="38"/>
      <c r="K22" s="38"/>
      <c r="L22" s="38"/>
      <c r="M22" s="38"/>
    </row>
    <row r="23" spans="1:14" x14ac:dyDescent="0.3">
      <c r="A23" s="41" t="s">
        <v>294</v>
      </c>
      <c r="B23" s="21">
        <f>'ПАСПОРТ пункты 1, 2'!B50</f>
        <v>0</v>
      </c>
      <c r="C23" s="29"/>
      <c r="D23" s="29"/>
      <c r="E23" s="103"/>
      <c r="F23" s="103"/>
      <c r="G23" s="103"/>
      <c r="H23" s="103"/>
      <c r="I23" s="29"/>
      <c r="J23" s="3"/>
      <c r="K23" s="3"/>
    </row>
    <row r="24" spans="1:14" x14ac:dyDescent="0.3">
      <c r="A24" s="41" t="s">
        <v>291</v>
      </c>
      <c r="B24" s="21">
        <f>'ПАСПОРТ пункты 1, 2'!B51</f>
        <v>0</v>
      </c>
      <c r="C24" s="29"/>
      <c r="D24" s="29"/>
      <c r="E24" s="103"/>
      <c r="F24" s="103"/>
      <c r="G24" s="103"/>
      <c r="H24" s="103"/>
      <c r="I24" s="29"/>
      <c r="J24" s="3"/>
      <c r="K24" s="3"/>
    </row>
    <row r="25" spans="1:14" x14ac:dyDescent="0.3">
      <c r="A25" s="41" t="s">
        <v>292</v>
      </c>
      <c r="B25" s="21">
        <f>'ПАСПОРТ пункты 1, 2'!B52</f>
        <v>0</v>
      </c>
      <c r="C25" s="29"/>
      <c r="D25" s="29"/>
      <c r="E25" s="103"/>
      <c r="F25" s="103"/>
      <c r="G25" s="103"/>
      <c r="H25" s="103"/>
      <c r="I25" s="29"/>
      <c r="J25" s="3"/>
      <c r="K25" s="3"/>
    </row>
    <row r="26" spans="1:14" x14ac:dyDescent="0.3">
      <c r="A26" s="41" t="s">
        <v>660</v>
      </c>
      <c r="B26" s="29"/>
      <c r="C26" s="29"/>
      <c r="D26" s="29"/>
      <c r="E26" s="103"/>
      <c r="F26" s="103"/>
      <c r="G26" s="103"/>
      <c r="H26" s="103"/>
      <c r="I26" s="29"/>
      <c r="J26" s="3"/>
      <c r="K26" s="3"/>
    </row>
    <row r="27" spans="1:14" x14ac:dyDescent="0.3">
      <c r="A27" s="41" t="s">
        <v>661</v>
      </c>
      <c r="B27" s="29"/>
      <c r="C27" s="29"/>
      <c r="D27" s="29"/>
      <c r="E27" s="103"/>
      <c r="F27" s="103"/>
      <c r="G27" s="103"/>
      <c r="H27" s="103"/>
      <c r="I27" s="29"/>
      <c r="J27" s="3"/>
      <c r="K27" s="3"/>
    </row>
    <row r="28" spans="1:14" x14ac:dyDescent="0.3">
      <c r="A28" s="41" t="s">
        <v>662</v>
      </c>
      <c r="B28" s="29"/>
      <c r="C28" s="29"/>
      <c r="D28" s="29"/>
      <c r="E28" s="103"/>
      <c r="F28" s="103"/>
      <c r="G28" s="103"/>
      <c r="H28" s="103"/>
      <c r="I28" s="29"/>
      <c r="J28" s="3"/>
      <c r="K28" s="3"/>
    </row>
    <row r="29" spans="1:14" x14ac:dyDescent="0.3">
      <c r="A29" s="41" t="s">
        <v>663</v>
      </c>
      <c r="B29" s="29"/>
      <c r="C29" s="29"/>
      <c r="D29" s="29"/>
      <c r="E29" s="103"/>
      <c r="F29" s="103"/>
      <c r="G29" s="103"/>
      <c r="H29" s="103"/>
      <c r="I29" s="29"/>
      <c r="J29" s="3"/>
      <c r="K29" s="3"/>
    </row>
    <row r="30" spans="1:14" x14ac:dyDescent="0.3">
      <c r="A30" s="41" t="s">
        <v>664</v>
      </c>
      <c r="B30" s="29"/>
      <c r="C30" s="29"/>
      <c r="D30" s="29"/>
      <c r="E30" s="103"/>
      <c r="F30" s="103"/>
      <c r="G30" s="103"/>
      <c r="H30" s="103"/>
      <c r="I30" s="29"/>
      <c r="J30" s="3"/>
      <c r="K30" s="3"/>
    </row>
    <row r="31" spans="1:14" ht="22.5" x14ac:dyDescent="0.3">
      <c r="A31" s="76" t="s">
        <v>264</v>
      </c>
      <c r="B31" s="76"/>
      <c r="C31" s="76"/>
      <c r="D31" s="76"/>
      <c r="E31" s="76"/>
      <c r="F31" s="76"/>
      <c r="G31" s="76"/>
      <c r="H31" s="76"/>
      <c r="I31" s="76"/>
      <c r="J31" s="76"/>
      <c r="K31" s="76"/>
      <c r="L31" s="76"/>
      <c r="M31" s="76"/>
      <c r="N31" s="76"/>
    </row>
    <row r="32" spans="1:14" ht="22.5" x14ac:dyDescent="0.3">
      <c r="A32" s="75" t="s">
        <v>263</v>
      </c>
      <c r="B32" s="75"/>
      <c r="C32" s="75"/>
      <c r="D32" s="75"/>
      <c r="E32" s="75"/>
      <c r="F32" s="75"/>
      <c r="G32" s="75"/>
      <c r="H32" s="75"/>
      <c r="I32" s="75"/>
      <c r="J32" s="75"/>
      <c r="K32" s="75"/>
      <c r="L32" s="75"/>
      <c r="M32" s="75"/>
      <c r="N32" s="75"/>
    </row>
    <row r="33" spans="1:14" ht="22.5" x14ac:dyDescent="0.3">
      <c r="A33" s="76" t="s">
        <v>614</v>
      </c>
      <c r="B33" s="76"/>
      <c r="C33" s="76"/>
      <c r="D33" s="76"/>
      <c r="E33" s="76"/>
      <c r="F33" s="76"/>
      <c r="G33" s="76"/>
      <c r="H33" s="76"/>
      <c r="I33" s="76"/>
      <c r="J33" s="76"/>
      <c r="K33" s="76"/>
      <c r="L33" s="76"/>
      <c r="M33" s="76"/>
      <c r="N33" s="76"/>
    </row>
    <row r="34" spans="1:14" ht="22.5" x14ac:dyDescent="0.3">
      <c r="A34" s="76" t="s">
        <v>615</v>
      </c>
      <c r="B34" s="76"/>
      <c r="C34" s="76"/>
      <c r="D34" s="76"/>
      <c r="E34" s="76"/>
      <c r="F34" s="76"/>
      <c r="G34" s="76"/>
      <c r="H34" s="76"/>
      <c r="I34" s="76"/>
      <c r="J34" s="76"/>
      <c r="K34" s="76"/>
      <c r="L34" s="76"/>
      <c r="M34" s="76"/>
      <c r="N34" s="76"/>
    </row>
  </sheetData>
  <pageMargins left="0.70866141732283472" right="0.70866141732283472" top="0.74803149606299213" bottom="0.74803149606299213" header="0.31496062992125984" footer="0.31496062992125984"/>
  <pageSetup paperSize="9" scale="53" fitToHeight="0" orientation="landscape" r:id="rId1"/>
  <headerFooter>
    <oddFooter>&amp;R&amp;"Times New Roman,обычный"&amp;12&amp;P из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GridLines="0" view="pageBreakPreview" topLeftCell="C1" zoomScale="85" zoomScaleNormal="40" zoomScaleSheetLayoutView="85" workbookViewId="0">
      <selection activeCell="L7" sqref="L7"/>
    </sheetView>
  </sheetViews>
  <sheetFormatPr defaultRowHeight="18.75" x14ac:dyDescent="0.3"/>
  <cols>
    <col min="1" max="1" width="7.28515625" style="2" customWidth="1"/>
    <col min="2" max="2" width="36.42578125" style="2" customWidth="1"/>
    <col min="3" max="3" width="33" style="2" customWidth="1"/>
    <col min="4" max="4" width="38.28515625" style="2" customWidth="1"/>
    <col min="5" max="5" width="37.42578125" style="2" customWidth="1"/>
    <col min="6" max="6" width="25.42578125" style="2" customWidth="1"/>
    <col min="7" max="7" width="22.28515625" style="2" customWidth="1"/>
    <col min="8" max="8" width="19" style="2" customWidth="1"/>
    <col min="9" max="9" width="24.7109375" style="2" customWidth="1"/>
    <col min="10" max="10" width="22.5703125" style="2" customWidth="1"/>
    <col min="11" max="11" width="20.42578125" style="2" customWidth="1"/>
    <col min="12" max="12" width="21.140625" style="2" customWidth="1"/>
    <col min="13" max="13" width="22" style="2" customWidth="1"/>
    <col min="14" max="14" width="38.140625" style="2" bestFit="1" customWidth="1"/>
    <col min="15" max="15" width="27.85546875" style="2" bestFit="1" customWidth="1"/>
    <col min="16" max="16" width="22.7109375" style="2" bestFit="1" customWidth="1"/>
    <col min="17" max="18" width="21.28515625" style="2" bestFit="1" customWidth="1"/>
    <col min="19" max="19" width="23" style="2" bestFit="1" customWidth="1"/>
    <col min="20" max="22" width="12.7109375" style="2" customWidth="1"/>
    <col min="23" max="23" width="9.140625" style="76"/>
    <col min="24" max="16384" width="9.140625" style="2"/>
  </cols>
  <sheetData>
    <row r="1" spans="1:14" x14ac:dyDescent="0.3">
      <c r="A1" s="75" t="s">
        <v>456</v>
      </c>
      <c r="B1" s="75"/>
      <c r="C1" s="75"/>
      <c r="D1" s="75"/>
      <c r="E1" s="75"/>
      <c r="F1" s="75"/>
      <c r="G1" s="75"/>
      <c r="H1" s="75"/>
      <c r="I1" s="75"/>
      <c r="J1" s="75"/>
      <c r="K1" s="75"/>
      <c r="L1" s="75"/>
      <c r="M1" s="75"/>
      <c r="N1" s="20"/>
    </row>
    <row r="2" spans="1:14" x14ac:dyDescent="0.3">
      <c r="A2" s="75" t="s">
        <v>457</v>
      </c>
      <c r="B2" s="75"/>
      <c r="C2" s="75"/>
      <c r="D2" s="75"/>
      <c r="E2" s="75"/>
      <c r="F2" s="75"/>
      <c r="G2" s="75"/>
      <c r="H2" s="75"/>
      <c r="I2" s="75"/>
      <c r="J2" s="75"/>
      <c r="K2" s="75"/>
      <c r="L2" s="75"/>
      <c r="M2" s="75"/>
      <c r="N2" s="75"/>
    </row>
    <row r="3" spans="1:14" x14ac:dyDescent="0.3">
      <c r="A3" s="102"/>
      <c r="B3" s="102"/>
      <c r="C3" s="102"/>
      <c r="D3" s="102"/>
      <c r="E3" s="102"/>
      <c r="F3" s="102"/>
      <c r="G3" s="102"/>
      <c r="H3" s="102"/>
      <c r="I3" s="102"/>
      <c r="J3" s="102"/>
      <c r="K3" s="102"/>
      <c r="L3" s="102"/>
      <c r="M3" s="102"/>
      <c r="N3" s="102"/>
    </row>
    <row r="4" spans="1:14" ht="97.5" x14ac:dyDescent="0.3">
      <c r="A4" s="25" t="s">
        <v>8</v>
      </c>
      <c r="B4" s="43" t="s">
        <v>266</v>
      </c>
      <c r="C4" s="43" t="s">
        <v>267</v>
      </c>
      <c r="D4" s="46" t="s">
        <v>398</v>
      </c>
      <c r="E4" s="46" t="s">
        <v>399</v>
      </c>
      <c r="F4" s="43" t="s">
        <v>268</v>
      </c>
      <c r="G4" s="153" t="s">
        <v>657</v>
      </c>
      <c r="H4" s="153" t="s">
        <v>658</v>
      </c>
      <c r="I4" s="153" t="s">
        <v>659</v>
      </c>
      <c r="J4" s="43" t="s">
        <v>400</v>
      </c>
      <c r="K4" s="43" t="s">
        <v>401</v>
      </c>
      <c r="L4" s="43" t="s">
        <v>402</v>
      </c>
      <c r="M4" s="43" t="s">
        <v>269</v>
      </c>
      <c r="N4" s="38"/>
    </row>
    <row r="5" spans="1:14" x14ac:dyDescent="0.3">
      <c r="A5" s="41" t="s">
        <v>161</v>
      </c>
      <c r="B5" s="5">
        <v>2</v>
      </c>
      <c r="C5" s="5">
        <v>3</v>
      </c>
      <c r="D5" s="5">
        <v>4</v>
      </c>
      <c r="E5" s="5">
        <v>5</v>
      </c>
      <c r="F5" s="5">
        <v>6</v>
      </c>
      <c r="G5" s="5">
        <v>7</v>
      </c>
      <c r="H5" s="5">
        <v>8</v>
      </c>
      <c r="I5" s="5">
        <v>9</v>
      </c>
      <c r="J5" s="5">
        <v>10</v>
      </c>
      <c r="K5" s="5">
        <v>11</v>
      </c>
      <c r="L5" s="5">
        <v>12</v>
      </c>
      <c r="M5" s="5">
        <v>13</v>
      </c>
    </row>
    <row r="6" spans="1:14" ht="93.75" x14ac:dyDescent="0.3">
      <c r="A6" s="41" t="s">
        <v>46</v>
      </c>
      <c r="B6" s="32" t="s">
        <v>265</v>
      </c>
      <c r="C6" s="5" t="s">
        <v>284</v>
      </c>
      <c r="D6" s="5" t="s">
        <v>284</v>
      </c>
      <c r="E6" s="5" t="s">
        <v>284</v>
      </c>
      <c r="F6" s="5" t="s">
        <v>284</v>
      </c>
      <c r="G6" s="5" t="s">
        <v>284</v>
      </c>
      <c r="H6" s="5" t="s">
        <v>284</v>
      </c>
      <c r="I6" s="5" t="s">
        <v>284</v>
      </c>
      <c r="J6" s="5" t="s">
        <v>284</v>
      </c>
      <c r="K6" s="5" t="s">
        <v>284</v>
      </c>
      <c r="L6" s="5" t="s">
        <v>284</v>
      </c>
      <c r="M6" s="5" t="s">
        <v>284</v>
      </c>
    </row>
    <row r="7" spans="1:14" ht="243.75" x14ac:dyDescent="0.3">
      <c r="A7" s="24" t="s">
        <v>161</v>
      </c>
      <c r="B7" s="2" t="s">
        <v>701</v>
      </c>
      <c r="C7" s="204" t="s">
        <v>785</v>
      </c>
      <c r="D7" s="42">
        <v>2023</v>
      </c>
      <c r="E7" s="42">
        <v>2023</v>
      </c>
      <c r="F7" s="103">
        <v>97</v>
      </c>
      <c r="G7" s="103">
        <v>0</v>
      </c>
      <c r="H7" s="103">
        <v>102</v>
      </c>
      <c r="I7" s="103">
        <v>0</v>
      </c>
      <c r="J7" s="29">
        <v>0</v>
      </c>
      <c r="K7" s="29" t="s">
        <v>717</v>
      </c>
      <c r="L7" s="103">
        <v>761</v>
      </c>
      <c r="M7" s="103"/>
      <c r="N7" s="38"/>
    </row>
    <row r="8" spans="1:14" x14ac:dyDescent="0.3">
      <c r="A8" s="41" t="s">
        <v>164</v>
      </c>
      <c r="B8" s="29"/>
      <c r="C8" s="29"/>
      <c r="D8" s="42"/>
      <c r="E8" s="42"/>
      <c r="F8" s="103"/>
      <c r="G8" s="103"/>
      <c r="H8" s="103"/>
      <c r="I8" s="103"/>
      <c r="J8" s="29"/>
      <c r="K8" s="29"/>
      <c r="L8" s="103"/>
      <c r="M8" s="103"/>
      <c r="N8" s="3"/>
    </row>
    <row r="9" spans="1:14" x14ac:dyDescent="0.3">
      <c r="A9" s="41" t="s">
        <v>163</v>
      </c>
      <c r="B9" s="29"/>
      <c r="C9" s="29"/>
      <c r="D9" s="42"/>
      <c r="E9" s="42"/>
      <c r="F9" s="103"/>
      <c r="G9" s="103"/>
      <c r="H9" s="103"/>
      <c r="I9" s="103"/>
      <c r="J9" s="29"/>
      <c r="K9" s="29"/>
      <c r="L9" s="103"/>
      <c r="M9" s="103"/>
      <c r="N9" s="3"/>
    </row>
    <row r="10" spans="1:14" x14ac:dyDescent="0.3">
      <c r="A10" s="41" t="s">
        <v>162</v>
      </c>
      <c r="B10" s="29"/>
      <c r="C10" s="29"/>
      <c r="D10" s="42"/>
      <c r="E10" s="42"/>
      <c r="F10" s="103"/>
      <c r="G10" s="103"/>
      <c r="H10" s="103"/>
      <c r="I10" s="103"/>
      <c r="J10" s="29"/>
      <c r="K10" s="29"/>
      <c r="L10" s="103"/>
      <c r="M10" s="103"/>
      <c r="N10" s="3"/>
    </row>
    <row r="11" spans="1:14" x14ac:dyDescent="0.3">
      <c r="A11" s="41" t="s">
        <v>185</v>
      </c>
      <c r="B11" s="29"/>
      <c r="C11" s="29"/>
      <c r="D11" s="42"/>
      <c r="E11" s="42"/>
      <c r="F11" s="103"/>
      <c r="G11" s="103"/>
      <c r="H11" s="103"/>
      <c r="I11" s="103"/>
      <c r="J11" s="29"/>
      <c r="K11" s="29"/>
      <c r="L11" s="103"/>
      <c r="M11" s="103"/>
      <c r="N11" s="3"/>
    </row>
    <row r="12" spans="1:14" x14ac:dyDescent="0.3">
      <c r="A12" s="41" t="s">
        <v>186</v>
      </c>
      <c r="B12" s="29"/>
      <c r="C12" s="29"/>
      <c r="D12" s="42"/>
      <c r="E12" s="42"/>
      <c r="F12" s="103"/>
      <c r="G12" s="103"/>
      <c r="H12" s="103"/>
      <c r="I12" s="103"/>
      <c r="J12" s="29"/>
      <c r="K12" s="29"/>
      <c r="L12" s="103"/>
      <c r="M12" s="103"/>
      <c r="N12" s="3"/>
    </row>
    <row r="13" spans="1:14" x14ac:dyDescent="0.3">
      <c r="A13" s="41" t="s">
        <v>187</v>
      </c>
      <c r="B13" s="29"/>
      <c r="C13" s="29"/>
      <c r="D13" s="42"/>
      <c r="E13" s="42"/>
      <c r="F13" s="103"/>
      <c r="G13" s="103"/>
      <c r="H13" s="103"/>
      <c r="I13" s="103"/>
      <c r="J13" s="29"/>
      <c r="K13" s="29"/>
      <c r="L13" s="103"/>
      <c r="M13" s="103"/>
      <c r="N13" s="3"/>
    </row>
    <row r="14" spans="1:14" x14ac:dyDescent="0.3">
      <c r="A14" s="24" t="s">
        <v>188</v>
      </c>
      <c r="B14" s="29"/>
      <c r="C14" s="29"/>
      <c r="D14" s="42"/>
      <c r="E14" s="42"/>
      <c r="F14" s="103"/>
      <c r="G14" s="103"/>
      <c r="H14" s="103"/>
      <c r="I14" s="103"/>
      <c r="J14" s="29"/>
      <c r="K14" s="29"/>
      <c r="L14" s="103"/>
      <c r="M14" s="103"/>
      <c r="N14" s="38"/>
    </row>
    <row r="15" spans="1:14" x14ac:dyDescent="0.3">
      <c r="A15" s="41" t="s">
        <v>189</v>
      </c>
      <c r="B15" s="29"/>
      <c r="C15" s="29"/>
      <c r="D15" s="42"/>
      <c r="E15" s="42"/>
      <c r="F15" s="103"/>
      <c r="G15" s="103"/>
      <c r="H15" s="103"/>
      <c r="I15" s="103"/>
      <c r="J15" s="29"/>
      <c r="K15" s="29"/>
      <c r="L15" s="103"/>
      <c r="M15" s="103"/>
    </row>
    <row r="16" spans="1:14" x14ac:dyDescent="0.3">
      <c r="A16" s="41" t="s">
        <v>190</v>
      </c>
      <c r="B16" s="29"/>
      <c r="C16" s="29"/>
      <c r="D16" s="42"/>
      <c r="E16" s="42"/>
      <c r="F16" s="103"/>
      <c r="G16" s="103"/>
      <c r="H16" s="103"/>
      <c r="I16" s="103"/>
      <c r="J16" s="29"/>
      <c r="K16" s="29"/>
      <c r="L16" s="103"/>
      <c r="M16" s="103"/>
    </row>
    <row r="17" spans="1:14" x14ac:dyDescent="0.3">
      <c r="A17" s="24" t="s">
        <v>191</v>
      </c>
      <c r="B17" s="29"/>
      <c r="C17" s="29"/>
      <c r="D17" s="42"/>
      <c r="E17" s="42"/>
      <c r="F17" s="103"/>
      <c r="G17" s="103"/>
      <c r="H17" s="103"/>
      <c r="I17" s="103"/>
      <c r="J17" s="29"/>
      <c r="K17" s="29"/>
      <c r="L17" s="103"/>
      <c r="M17" s="103"/>
      <c r="N17" s="38"/>
    </row>
    <row r="18" spans="1:14" x14ac:dyDescent="0.3">
      <c r="A18" s="41" t="s">
        <v>192</v>
      </c>
      <c r="B18" s="29"/>
      <c r="C18" s="29"/>
      <c r="D18" s="42"/>
      <c r="E18" s="42"/>
      <c r="F18" s="103"/>
      <c r="G18" s="103"/>
      <c r="H18" s="103"/>
      <c r="I18" s="103"/>
      <c r="J18" s="29"/>
      <c r="K18" s="29"/>
      <c r="L18" s="103"/>
      <c r="M18" s="103"/>
      <c r="N18" s="3"/>
    </row>
    <row r="19" spans="1:14" x14ac:dyDescent="0.3">
      <c r="A19" s="41" t="s">
        <v>287</v>
      </c>
      <c r="B19" s="29"/>
      <c r="C19" s="29"/>
      <c r="D19" s="42"/>
      <c r="E19" s="42"/>
      <c r="F19" s="103"/>
      <c r="G19" s="103"/>
      <c r="H19" s="103"/>
      <c r="I19" s="103"/>
      <c r="J19" s="29"/>
      <c r="K19" s="29"/>
      <c r="L19" s="103"/>
      <c r="M19" s="103"/>
      <c r="N19" s="3"/>
    </row>
    <row r="20" spans="1:14" x14ac:dyDescent="0.3">
      <c r="A20" s="41" t="s">
        <v>288</v>
      </c>
      <c r="B20" s="29"/>
      <c r="C20" s="11"/>
      <c r="D20" s="11"/>
      <c r="E20" s="11"/>
      <c r="F20" s="11"/>
      <c r="G20" s="11"/>
      <c r="H20" s="11"/>
      <c r="I20" s="11"/>
      <c r="J20" s="11"/>
      <c r="K20" s="11"/>
      <c r="L20" s="11"/>
      <c r="M20" s="11"/>
      <c r="N20" s="3"/>
    </row>
    <row r="21" spans="1:14" x14ac:dyDescent="0.3">
      <c r="A21" s="41" t="s">
        <v>289</v>
      </c>
      <c r="B21" s="29"/>
      <c r="C21" s="11"/>
      <c r="D21" s="11"/>
      <c r="E21" s="11"/>
      <c r="F21" s="11"/>
      <c r="G21" s="11"/>
      <c r="H21" s="11"/>
      <c r="I21" s="11"/>
      <c r="J21" s="11"/>
      <c r="K21" s="11"/>
      <c r="L21" s="11"/>
      <c r="M21" s="11"/>
      <c r="N21" s="3"/>
    </row>
    <row r="22" spans="1:14" x14ac:dyDescent="0.3">
      <c r="A22" s="41" t="s">
        <v>290</v>
      </c>
      <c r="B22" s="29"/>
      <c r="C22" s="11"/>
      <c r="D22" s="11"/>
      <c r="E22" s="11"/>
      <c r="F22" s="11"/>
      <c r="G22" s="11"/>
      <c r="H22" s="11"/>
      <c r="I22" s="11"/>
      <c r="J22" s="11"/>
      <c r="K22" s="11"/>
      <c r="L22" s="11"/>
      <c r="M22" s="11"/>
      <c r="N22" s="3"/>
    </row>
    <row r="23" spans="1:14" x14ac:dyDescent="0.3">
      <c r="A23" s="41" t="s">
        <v>293</v>
      </c>
      <c r="B23" s="29"/>
      <c r="C23" s="11"/>
      <c r="D23" s="11"/>
      <c r="E23" s="11"/>
      <c r="F23" s="11"/>
      <c r="G23" s="11"/>
      <c r="H23" s="11"/>
      <c r="I23" s="11"/>
      <c r="J23" s="11"/>
      <c r="K23" s="11"/>
      <c r="L23" s="11"/>
      <c r="M23" s="11"/>
      <c r="N23" s="3"/>
    </row>
    <row r="24" spans="1:14" x14ac:dyDescent="0.3">
      <c r="A24" s="24" t="s">
        <v>294</v>
      </c>
      <c r="B24" s="29"/>
      <c r="C24" s="29"/>
      <c r="D24" s="29"/>
      <c r="E24" s="29"/>
      <c r="F24" s="29"/>
      <c r="G24" s="29"/>
      <c r="H24" s="29"/>
      <c r="I24" s="29"/>
      <c r="J24" s="29"/>
      <c r="K24" s="29"/>
      <c r="L24" s="29"/>
      <c r="M24" s="29"/>
      <c r="N24" s="38"/>
    </row>
    <row r="25" spans="1:14" x14ac:dyDescent="0.3">
      <c r="A25" s="41" t="s">
        <v>291</v>
      </c>
      <c r="B25" s="29"/>
      <c r="C25" s="11"/>
      <c r="D25" s="11"/>
      <c r="E25" s="11"/>
      <c r="F25" s="11"/>
      <c r="G25" s="11"/>
      <c r="H25" s="11"/>
      <c r="I25" s="11"/>
      <c r="J25" s="11"/>
      <c r="K25" s="11"/>
      <c r="L25" s="11"/>
      <c r="M25" s="11"/>
    </row>
    <row r="26" spans="1:14" x14ac:dyDescent="0.3">
      <c r="A26" s="41" t="s">
        <v>292</v>
      </c>
      <c r="B26" s="29"/>
      <c r="C26" s="11"/>
      <c r="D26" s="11"/>
      <c r="E26" s="11"/>
      <c r="F26" s="11"/>
      <c r="G26" s="11"/>
      <c r="H26" s="11"/>
      <c r="I26" s="11"/>
      <c r="J26" s="11"/>
      <c r="K26" s="11"/>
      <c r="L26" s="11"/>
      <c r="M26" s="11"/>
    </row>
    <row r="27" spans="1:14" x14ac:dyDescent="0.3">
      <c r="A27" s="41"/>
      <c r="B27" s="135" t="s">
        <v>54</v>
      </c>
      <c r="C27" s="37" t="s">
        <v>284</v>
      </c>
      <c r="D27" s="37" t="s">
        <v>284</v>
      </c>
      <c r="E27" s="37" t="s">
        <v>284</v>
      </c>
      <c r="F27" s="15">
        <f>SUM(F7:F26)</f>
        <v>97</v>
      </c>
      <c r="G27" s="15">
        <f t="shared" ref="G27:M27" si="0">SUM(G7:G26)</f>
        <v>0</v>
      </c>
      <c r="H27" s="15">
        <f t="shared" si="0"/>
        <v>102</v>
      </c>
      <c r="I27" s="15">
        <f t="shared" si="0"/>
        <v>0</v>
      </c>
      <c r="J27" s="5" t="s">
        <v>284</v>
      </c>
      <c r="K27" s="46" t="s">
        <v>299</v>
      </c>
      <c r="L27" s="15">
        <f t="shared" si="0"/>
        <v>761</v>
      </c>
      <c r="M27" s="15">
        <f t="shared" si="0"/>
        <v>0</v>
      </c>
    </row>
    <row r="28" spans="1:14" ht="75" x14ac:dyDescent="0.3">
      <c r="A28" s="24" t="s">
        <v>68</v>
      </c>
      <c r="B28" s="32" t="s">
        <v>295</v>
      </c>
      <c r="C28" s="5" t="s">
        <v>284</v>
      </c>
      <c r="D28" s="5" t="s">
        <v>284</v>
      </c>
      <c r="E28" s="5" t="s">
        <v>284</v>
      </c>
      <c r="F28" s="5" t="s">
        <v>284</v>
      </c>
      <c r="G28" s="5" t="s">
        <v>284</v>
      </c>
      <c r="H28" s="5" t="s">
        <v>284</v>
      </c>
      <c r="I28" s="5" t="s">
        <v>284</v>
      </c>
      <c r="J28" s="5" t="s">
        <v>284</v>
      </c>
      <c r="K28" s="5" t="s">
        <v>284</v>
      </c>
      <c r="L28" s="5" t="s">
        <v>284</v>
      </c>
      <c r="M28" s="5" t="s">
        <v>284</v>
      </c>
      <c r="N28" s="38"/>
    </row>
    <row r="29" spans="1:14" x14ac:dyDescent="0.3">
      <c r="A29" s="41" t="s">
        <v>161</v>
      </c>
      <c r="B29" s="150"/>
      <c r="C29" s="29"/>
      <c r="D29" s="42"/>
      <c r="E29" s="42"/>
      <c r="F29" s="103"/>
      <c r="G29" s="103"/>
      <c r="H29" s="103"/>
      <c r="I29" s="103"/>
      <c r="J29" s="29"/>
      <c r="K29" s="29"/>
      <c r="L29" s="103"/>
      <c r="M29" s="103"/>
      <c r="N29" s="3"/>
    </row>
    <row r="30" spans="1:14" x14ac:dyDescent="0.3">
      <c r="A30" s="41" t="s">
        <v>164</v>
      </c>
      <c r="B30" s="150"/>
      <c r="C30" s="29"/>
      <c r="D30" s="42"/>
      <c r="E30" s="42"/>
      <c r="F30" s="103"/>
      <c r="G30" s="103"/>
      <c r="H30" s="103"/>
      <c r="I30" s="103"/>
      <c r="J30" s="29"/>
      <c r="K30" s="29"/>
      <c r="L30" s="103"/>
      <c r="M30" s="103"/>
      <c r="N30" s="3"/>
    </row>
    <row r="31" spans="1:14" x14ac:dyDescent="0.3">
      <c r="A31" s="41" t="s">
        <v>163</v>
      </c>
      <c r="B31" s="150"/>
      <c r="C31" s="29"/>
      <c r="D31" s="42"/>
      <c r="E31" s="42"/>
      <c r="F31" s="103"/>
      <c r="G31" s="103"/>
      <c r="H31" s="103"/>
      <c r="I31" s="103"/>
      <c r="J31" s="29"/>
      <c r="K31" s="29"/>
      <c r="L31" s="103"/>
      <c r="M31" s="103"/>
      <c r="N31" s="3"/>
    </row>
    <row r="32" spans="1:14" x14ac:dyDescent="0.3">
      <c r="A32" s="41" t="s">
        <v>162</v>
      </c>
      <c r="B32" s="150"/>
      <c r="C32" s="29"/>
      <c r="D32" s="42"/>
      <c r="E32" s="42"/>
      <c r="F32" s="103"/>
      <c r="G32" s="103"/>
      <c r="H32" s="103"/>
      <c r="I32" s="103"/>
      <c r="J32" s="29"/>
      <c r="K32" s="29"/>
      <c r="L32" s="103"/>
      <c r="M32" s="103"/>
      <c r="N32" s="3"/>
    </row>
    <row r="33" spans="1:14" x14ac:dyDescent="0.3">
      <c r="A33" s="41" t="s">
        <v>185</v>
      </c>
      <c r="B33" s="150"/>
      <c r="C33" s="29"/>
      <c r="D33" s="42"/>
      <c r="E33" s="42"/>
      <c r="F33" s="103"/>
      <c r="G33" s="103"/>
      <c r="H33" s="103"/>
      <c r="I33" s="103"/>
      <c r="J33" s="29"/>
      <c r="K33" s="29"/>
      <c r="L33" s="103"/>
      <c r="M33" s="103"/>
      <c r="N33" s="3"/>
    </row>
    <row r="34" spans="1:14" x14ac:dyDescent="0.3">
      <c r="A34" s="41" t="s">
        <v>186</v>
      </c>
      <c r="B34" s="150"/>
      <c r="C34" s="29"/>
      <c r="D34" s="42"/>
      <c r="E34" s="42"/>
      <c r="F34" s="103"/>
      <c r="G34" s="103"/>
      <c r="H34" s="103"/>
      <c r="I34" s="103"/>
      <c r="J34" s="29"/>
      <c r="K34" s="29"/>
      <c r="L34" s="103"/>
      <c r="M34" s="103"/>
      <c r="N34" s="3"/>
    </row>
    <row r="35" spans="1:14" x14ac:dyDescent="0.3">
      <c r="A35" s="24" t="s">
        <v>187</v>
      </c>
      <c r="B35" s="150"/>
      <c r="C35" s="29"/>
      <c r="D35" s="42"/>
      <c r="E35" s="42"/>
      <c r="F35" s="103"/>
      <c r="G35" s="103"/>
      <c r="H35" s="103"/>
      <c r="I35" s="103"/>
      <c r="J35" s="29"/>
      <c r="K35" s="29"/>
      <c r="L35" s="103"/>
      <c r="M35" s="103"/>
      <c r="N35" s="38"/>
    </row>
    <row r="36" spans="1:14" x14ac:dyDescent="0.3">
      <c r="A36" s="41" t="s">
        <v>188</v>
      </c>
      <c r="B36" s="150"/>
      <c r="C36" s="29"/>
      <c r="D36" s="42"/>
      <c r="E36" s="42"/>
      <c r="F36" s="103"/>
      <c r="G36" s="103"/>
      <c r="H36" s="103"/>
      <c r="I36" s="103"/>
      <c r="J36" s="29"/>
      <c r="K36" s="29"/>
      <c r="L36" s="103"/>
      <c r="M36" s="103"/>
    </row>
    <row r="37" spans="1:14" x14ac:dyDescent="0.3">
      <c r="A37" s="5">
        <v>9</v>
      </c>
      <c r="B37" s="150"/>
      <c r="C37" s="29"/>
      <c r="D37" s="42"/>
      <c r="E37" s="42"/>
      <c r="F37" s="103"/>
      <c r="G37" s="103"/>
      <c r="H37" s="103"/>
      <c r="I37" s="103"/>
      <c r="J37" s="29"/>
      <c r="K37" s="29"/>
      <c r="L37" s="103"/>
      <c r="M37" s="103"/>
    </row>
    <row r="38" spans="1:14" x14ac:dyDescent="0.3">
      <c r="A38" s="5">
        <v>10</v>
      </c>
      <c r="B38" s="150"/>
      <c r="C38" s="29"/>
      <c r="D38" s="42"/>
      <c r="E38" s="42"/>
      <c r="F38" s="103"/>
      <c r="G38" s="103"/>
      <c r="H38" s="103"/>
      <c r="I38" s="103"/>
      <c r="J38" s="29"/>
      <c r="K38" s="29"/>
      <c r="L38" s="103"/>
      <c r="M38" s="103"/>
    </row>
    <row r="39" spans="1:14" x14ac:dyDescent="0.3">
      <c r="A39" s="41" t="s">
        <v>191</v>
      </c>
      <c r="B39" s="150"/>
      <c r="C39" s="11"/>
      <c r="D39" s="11"/>
      <c r="E39" s="11"/>
      <c r="F39" s="11"/>
      <c r="G39" s="11"/>
      <c r="H39" s="11"/>
      <c r="I39" s="11"/>
      <c r="J39" s="11"/>
      <c r="K39" s="11"/>
      <c r="L39" s="11"/>
      <c r="M39" s="11"/>
      <c r="N39" s="3"/>
    </row>
    <row r="40" spans="1:14" x14ac:dyDescent="0.3">
      <c r="A40" s="41" t="s">
        <v>192</v>
      </c>
      <c r="B40" s="150"/>
      <c r="C40" s="11"/>
      <c r="D40" s="11"/>
      <c r="E40" s="11"/>
      <c r="F40" s="11"/>
      <c r="G40" s="11"/>
      <c r="H40" s="11"/>
      <c r="I40" s="11"/>
      <c r="J40" s="11"/>
      <c r="K40" s="11"/>
      <c r="L40" s="11"/>
      <c r="M40" s="11"/>
      <c r="N40" s="3"/>
    </row>
    <row r="41" spans="1:14" x14ac:dyDescent="0.3">
      <c r="A41" s="41" t="s">
        <v>287</v>
      </c>
      <c r="B41" s="150"/>
      <c r="C41" s="11"/>
      <c r="D41" s="11"/>
      <c r="E41" s="11"/>
      <c r="F41" s="11"/>
      <c r="G41" s="11"/>
      <c r="H41" s="11"/>
      <c r="I41" s="11"/>
      <c r="J41" s="11"/>
      <c r="K41" s="11"/>
      <c r="L41" s="11"/>
      <c r="M41" s="11"/>
      <c r="N41" s="3"/>
    </row>
    <row r="42" spans="1:14" x14ac:dyDescent="0.3">
      <c r="A42" s="41" t="s">
        <v>288</v>
      </c>
      <c r="B42" s="150"/>
      <c r="C42" s="11"/>
      <c r="D42" s="11"/>
      <c r="E42" s="11"/>
      <c r="F42" s="11"/>
      <c r="G42" s="11"/>
      <c r="H42" s="11"/>
      <c r="I42" s="11"/>
      <c r="J42" s="11"/>
      <c r="K42" s="11"/>
      <c r="L42" s="11"/>
      <c r="M42" s="11"/>
      <c r="N42" s="3"/>
    </row>
    <row r="43" spans="1:14" x14ac:dyDescent="0.3">
      <c r="A43" s="41" t="s">
        <v>289</v>
      </c>
      <c r="B43" s="150"/>
      <c r="C43" s="11"/>
      <c r="D43" s="11"/>
      <c r="E43" s="11"/>
      <c r="F43" s="11"/>
      <c r="G43" s="11"/>
      <c r="H43" s="11"/>
      <c r="I43" s="11"/>
      <c r="J43" s="11"/>
      <c r="K43" s="11"/>
      <c r="L43" s="11"/>
      <c r="M43" s="11"/>
      <c r="N43" s="3"/>
    </row>
    <row r="44" spans="1:14" x14ac:dyDescent="0.3">
      <c r="A44" s="41" t="s">
        <v>290</v>
      </c>
      <c r="B44" s="150"/>
      <c r="C44" s="11"/>
      <c r="D44" s="11"/>
      <c r="E44" s="11"/>
      <c r="F44" s="11"/>
      <c r="G44" s="11"/>
      <c r="H44" s="11"/>
      <c r="I44" s="11"/>
      <c r="J44" s="11"/>
      <c r="K44" s="11"/>
      <c r="L44" s="11"/>
      <c r="M44" s="11"/>
      <c r="N44" s="3"/>
    </row>
    <row r="45" spans="1:14" x14ac:dyDescent="0.3">
      <c r="A45" s="24" t="s">
        <v>293</v>
      </c>
      <c r="B45" s="150"/>
      <c r="C45" s="29"/>
      <c r="D45" s="29"/>
      <c r="E45" s="29"/>
      <c r="F45" s="29"/>
      <c r="G45" s="29"/>
      <c r="H45" s="29"/>
      <c r="I45" s="29"/>
      <c r="J45" s="29"/>
      <c r="K45" s="29"/>
      <c r="L45" s="29"/>
      <c r="M45" s="29"/>
      <c r="N45" s="38"/>
    </row>
    <row r="46" spans="1:14" x14ac:dyDescent="0.3">
      <c r="A46" s="41" t="s">
        <v>294</v>
      </c>
      <c r="B46" s="150"/>
      <c r="C46" s="11"/>
      <c r="D46" s="11"/>
      <c r="E46" s="11"/>
      <c r="F46" s="11"/>
      <c r="G46" s="11"/>
      <c r="H46" s="11"/>
      <c r="I46" s="11"/>
      <c r="J46" s="11"/>
      <c r="K46" s="11"/>
      <c r="L46" s="11"/>
      <c r="M46" s="11"/>
    </row>
    <row r="47" spans="1:14" x14ac:dyDescent="0.3">
      <c r="A47" s="5">
        <v>19</v>
      </c>
      <c r="B47" s="150"/>
      <c r="C47" s="11"/>
      <c r="D47" s="11"/>
      <c r="E47" s="11"/>
      <c r="F47" s="11"/>
      <c r="G47" s="11"/>
      <c r="H47" s="11"/>
      <c r="I47" s="11"/>
      <c r="J47" s="11"/>
      <c r="K47" s="11"/>
      <c r="L47" s="11"/>
      <c r="M47" s="11"/>
    </row>
    <row r="48" spans="1:14" x14ac:dyDescent="0.3">
      <c r="A48" s="5">
        <v>20</v>
      </c>
      <c r="B48" s="150"/>
      <c r="C48" s="11"/>
      <c r="D48" s="11"/>
      <c r="E48" s="11"/>
      <c r="F48" s="11"/>
      <c r="G48" s="11"/>
      <c r="H48" s="11"/>
      <c r="I48" s="11"/>
      <c r="J48" s="11"/>
      <c r="K48" s="11"/>
      <c r="L48" s="11"/>
      <c r="M48" s="11"/>
    </row>
    <row r="49" spans="1:14" x14ac:dyDescent="0.3">
      <c r="A49" s="23"/>
      <c r="B49" s="32" t="s">
        <v>54</v>
      </c>
      <c r="C49" s="46" t="s">
        <v>299</v>
      </c>
      <c r="D49" s="5" t="s">
        <v>284</v>
      </c>
      <c r="E49" s="5" t="s">
        <v>284</v>
      </c>
      <c r="F49" s="36">
        <f>SUM(F29:F48)</f>
        <v>0</v>
      </c>
      <c r="G49" s="36">
        <f>SUM(G29:G48)</f>
        <v>0</v>
      </c>
      <c r="H49" s="36">
        <f>SUM(H29:H48)</f>
        <v>0</v>
      </c>
      <c r="I49" s="36">
        <f>SUM(I29:I48)</f>
        <v>0</v>
      </c>
      <c r="J49" s="5" t="s">
        <v>284</v>
      </c>
      <c r="K49" s="46" t="s">
        <v>299</v>
      </c>
      <c r="L49" s="36">
        <f>SUM(L29:L48)</f>
        <v>0</v>
      </c>
      <c r="M49" s="36">
        <f>SUM(M29:M48)</f>
        <v>0</v>
      </c>
      <c r="N49" s="38"/>
    </row>
    <row r="50" spans="1:14" x14ac:dyDescent="0.3">
      <c r="A50" s="22"/>
      <c r="B50" s="35" t="s">
        <v>270</v>
      </c>
      <c r="C50" s="5" t="s">
        <v>299</v>
      </c>
      <c r="D50" s="5" t="s">
        <v>284</v>
      </c>
      <c r="E50" s="5" t="s">
        <v>284</v>
      </c>
      <c r="F50" s="15">
        <f t="shared" ref="F50:M50" si="1">F49+F27</f>
        <v>97</v>
      </c>
      <c r="G50" s="15">
        <f t="shared" si="1"/>
        <v>0</v>
      </c>
      <c r="H50" s="15">
        <f t="shared" si="1"/>
        <v>102</v>
      </c>
      <c r="I50" s="15">
        <f t="shared" si="1"/>
        <v>0</v>
      </c>
      <c r="J50" s="5" t="s">
        <v>284</v>
      </c>
      <c r="K50" s="46" t="s">
        <v>299</v>
      </c>
      <c r="L50" s="15">
        <f t="shared" si="1"/>
        <v>761</v>
      </c>
      <c r="M50" s="15">
        <f t="shared" si="1"/>
        <v>0</v>
      </c>
    </row>
    <row r="51" spans="1:14" ht="22.5" x14ac:dyDescent="0.3">
      <c r="A51" s="75" t="s">
        <v>616</v>
      </c>
      <c r="B51" s="75"/>
      <c r="C51" s="75"/>
      <c r="D51" s="75"/>
      <c r="E51" s="75"/>
      <c r="F51" s="75"/>
      <c r="G51" s="75"/>
      <c r="H51" s="75"/>
      <c r="I51" s="75"/>
      <c r="J51" s="75"/>
      <c r="K51" s="75"/>
      <c r="L51" s="115"/>
      <c r="M51" s="75"/>
      <c r="N51" s="75"/>
    </row>
    <row r="52" spans="1:14" ht="22.5" x14ac:dyDescent="0.3">
      <c r="A52" s="75" t="s">
        <v>617</v>
      </c>
      <c r="B52" s="75"/>
      <c r="C52" s="75"/>
      <c r="D52" s="75"/>
      <c r="E52" s="75"/>
      <c r="F52" s="75"/>
      <c r="G52" s="75"/>
      <c r="H52" s="75"/>
      <c r="I52" s="75"/>
      <c r="J52" s="75"/>
      <c r="K52" s="75"/>
      <c r="L52" s="75"/>
      <c r="M52" s="75"/>
      <c r="N52" s="75"/>
    </row>
    <row r="53" spans="1:14" ht="22.5" x14ac:dyDescent="0.3">
      <c r="A53" s="75" t="s">
        <v>618</v>
      </c>
      <c r="B53" s="75"/>
      <c r="C53" s="75"/>
      <c r="D53" s="75"/>
      <c r="E53" s="75"/>
      <c r="F53" s="75"/>
      <c r="G53" s="75"/>
      <c r="H53" s="75"/>
      <c r="I53" s="75"/>
      <c r="J53" s="75"/>
      <c r="K53" s="75"/>
      <c r="L53" s="75"/>
      <c r="M53" s="75"/>
      <c r="N53" s="75"/>
    </row>
  </sheetData>
  <pageMargins left="0.70866141732283472" right="0.70866141732283472" top="0.74803149606299213" bottom="0.74803149606299213" header="0.31496062992125984" footer="0.31496062992125984"/>
  <pageSetup paperSize="9" scale="35" fitToHeight="0" orientation="landscape" r:id="rId1"/>
  <headerFooter>
    <oddFooter>&amp;R&amp;"Times New Roman,обычный"&amp;12&amp;P из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6"/>
  <sheetViews>
    <sheetView showGridLines="0" view="pageBreakPreview" zoomScaleNormal="40" zoomScaleSheetLayoutView="100" workbookViewId="0">
      <selection activeCell="E5" sqref="E5"/>
    </sheetView>
  </sheetViews>
  <sheetFormatPr defaultRowHeight="18.75" x14ac:dyDescent="0.3"/>
  <cols>
    <col min="1" max="1" width="7.28515625" style="2" customWidth="1"/>
    <col min="2" max="2" width="36.42578125" style="2" customWidth="1"/>
    <col min="3" max="3" width="33" style="2" customWidth="1"/>
    <col min="4" max="4" width="38.28515625" style="2" customWidth="1"/>
    <col min="5" max="5" width="37.42578125" style="2" customWidth="1"/>
    <col min="6" max="6" width="25.42578125" style="2" customWidth="1"/>
    <col min="7" max="7" width="22.28515625" style="2" customWidth="1"/>
    <col min="8" max="8" width="19" style="2" customWidth="1"/>
    <col min="9" max="9" width="24.7109375" style="2" customWidth="1"/>
    <col min="10" max="10" width="22.5703125" style="2" customWidth="1"/>
    <col min="11" max="11" width="20.42578125" style="2" customWidth="1"/>
    <col min="12" max="12" width="21.140625" style="2" customWidth="1"/>
    <col min="13" max="13" width="22" style="2" customWidth="1"/>
    <col min="14" max="14" width="38.140625" style="2" bestFit="1" customWidth="1"/>
    <col min="15" max="15" width="27.85546875" style="2" bestFit="1" customWidth="1"/>
    <col min="16" max="16" width="22.7109375" style="2" bestFit="1" customWidth="1"/>
    <col min="17" max="18" width="21.28515625" style="2" bestFit="1" customWidth="1"/>
    <col min="19" max="19" width="23" style="2" bestFit="1" customWidth="1"/>
    <col min="20" max="22" width="12.7109375" style="2" customWidth="1"/>
    <col min="23" max="23" width="9.140625" style="76"/>
    <col min="24" max="16384" width="9.140625" style="2"/>
  </cols>
  <sheetData>
    <row r="1" spans="1:14" ht="22.5" x14ac:dyDescent="0.3">
      <c r="A1" s="2" t="s">
        <v>695</v>
      </c>
      <c r="B1" s="3"/>
      <c r="C1" s="3"/>
      <c r="D1" s="3"/>
      <c r="E1" s="3"/>
      <c r="F1" s="3"/>
      <c r="G1" s="3"/>
      <c r="H1" s="3"/>
      <c r="I1" s="3"/>
      <c r="J1" s="3"/>
      <c r="K1" s="3"/>
      <c r="L1" s="3"/>
      <c r="M1" s="3"/>
      <c r="N1" s="3"/>
    </row>
    <row r="2" spans="1:14" x14ac:dyDescent="0.3">
      <c r="B2" s="3"/>
      <c r="C2" s="3"/>
      <c r="D2" s="3"/>
      <c r="E2" s="3"/>
      <c r="F2" s="3"/>
      <c r="G2" s="3"/>
      <c r="H2" s="3"/>
      <c r="I2" s="3"/>
      <c r="J2" s="3"/>
      <c r="K2" s="3"/>
      <c r="L2" s="3"/>
      <c r="M2" s="3"/>
      <c r="N2" s="3"/>
    </row>
    <row r="3" spans="1:14" ht="150" x14ac:dyDescent="0.3">
      <c r="A3" s="24" t="s">
        <v>8</v>
      </c>
      <c r="B3" s="46" t="s">
        <v>7</v>
      </c>
      <c r="C3" s="46" t="s">
        <v>71</v>
      </c>
      <c r="D3" s="46" t="s">
        <v>271</v>
      </c>
      <c r="E3" s="46" t="s">
        <v>272</v>
      </c>
      <c r="F3" s="46" t="s">
        <v>273</v>
      </c>
      <c r="G3" s="46" t="s">
        <v>274</v>
      </c>
      <c r="H3" s="136" t="s">
        <v>473</v>
      </c>
      <c r="I3" s="38"/>
      <c r="J3" s="38"/>
      <c r="K3" s="38"/>
      <c r="L3" s="38"/>
      <c r="M3" s="38"/>
      <c r="N3" s="38"/>
    </row>
    <row r="4" spans="1:14" x14ac:dyDescent="0.3">
      <c r="A4" s="41" t="s">
        <v>161</v>
      </c>
      <c r="B4" s="5">
        <v>2</v>
      </c>
      <c r="C4" s="5">
        <v>3</v>
      </c>
      <c r="D4" s="5">
        <v>4</v>
      </c>
      <c r="E4" s="5">
        <v>5</v>
      </c>
      <c r="F4" s="5">
        <v>6</v>
      </c>
      <c r="G4" s="5">
        <v>7</v>
      </c>
      <c r="H4" s="3"/>
      <c r="I4" s="3"/>
      <c r="J4" s="3"/>
      <c r="K4" s="3"/>
      <c r="L4" s="3"/>
    </row>
    <row r="5" spans="1:14" ht="187.5" x14ac:dyDescent="0.3">
      <c r="A5" s="41" t="s">
        <v>161</v>
      </c>
      <c r="B5" s="21" t="str">
        <f>'ПАСПОРТ пункты 1, 2'!C34</f>
        <v>село Холмогоры</v>
      </c>
      <c r="C5" s="21" t="str">
        <f>'ПАСПОРТ пункты 1, 2'!D34</f>
        <v>Строительство объекта водоотведения: "Станция биологической очистки сточных (канализационных) вод  по адресу: Архангельская область, Холмогорский район, МО "Холмогорское", с. Холмогоры</v>
      </c>
      <c r="D5" s="103">
        <v>2253</v>
      </c>
      <c r="E5" s="221">
        <v>0</v>
      </c>
      <c r="F5" s="221">
        <v>0</v>
      </c>
      <c r="G5" s="29">
        <v>0</v>
      </c>
      <c r="H5" s="20"/>
      <c r="I5" s="3"/>
      <c r="J5" s="3"/>
      <c r="K5" s="3"/>
      <c r="L5" s="3"/>
    </row>
    <row r="6" spans="1:14" ht="206.25" x14ac:dyDescent="0.3">
      <c r="A6" s="24" t="s">
        <v>164</v>
      </c>
      <c r="B6" s="21" t="str">
        <f>'ПАСПОРТ пункты 1, 2'!C35</f>
        <v>село Холмогоры</v>
      </c>
      <c r="C6" s="21" t="str">
        <f>'ПАСПОРТ пункты 1, 2'!D35</f>
        <v>Капитальный ремонт открытой универсальной площадки МАОУ "Холмогорская средняя школа имени М.В. Ломоносова"по адресу: Архангельская область, Холмогорский район, с. Холмогоры, ул. Октябрьская (ориентировочно д. 27А)</v>
      </c>
      <c r="D6" s="103">
        <v>2253</v>
      </c>
      <c r="E6" s="103">
        <v>0</v>
      </c>
      <c r="F6" s="103">
        <v>0</v>
      </c>
      <c r="G6" s="29"/>
      <c r="H6" s="38"/>
      <c r="I6" s="38"/>
      <c r="J6" s="38"/>
      <c r="K6" s="38"/>
      <c r="L6" s="38"/>
      <c r="M6" s="38"/>
      <c r="N6" s="38"/>
    </row>
    <row r="7" spans="1:14" x14ac:dyDescent="0.3">
      <c r="A7" s="41" t="s">
        <v>162</v>
      </c>
      <c r="B7" s="21">
        <f>'ПАСПОРТ пункты 1, 2'!C36</f>
        <v>0</v>
      </c>
      <c r="C7" s="21">
        <f>'ПАСПОРТ пункты 1, 2'!D36</f>
        <v>0</v>
      </c>
      <c r="D7" s="103"/>
      <c r="E7" s="103"/>
      <c r="F7" s="103"/>
      <c r="G7" s="29"/>
      <c r="H7" s="3"/>
      <c r="I7" s="3"/>
      <c r="J7" s="3"/>
      <c r="K7" s="3"/>
      <c r="L7" s="3"/>
      <c r="M7" s="3"/>
      <c r="N7" s="3"/>
    </row>
    <row r="8" spans="1:14" x14ac:dyDescent="0.3">
      <c r="A8" s="41" t="s">
        <v>185</v>
      </c>
      <c r="B8" s="21">
        <f>'ПАСПОРТ пункты 1, 2'!C37</f>
        <v>0</v>
      </c>
      <c r="C8" s="21">
        <f>'ПАСПОРТ пункты 1, 2'!D37</f>
        <v>0</v>
      </c>
      <c r="D8" s="103"/>
      <c r="E8" s="103"/>
      <c r="F8" s="103"/>
      <c r="G8" s="29"/>
      <c r="H8" s="3"/>
      <c r="I8" s="3"/>
      <c r="J8" s="3"/>
      <c r="K8" s="3"/>
      <c r="L8" s="3"/>
      <c r="M8" s="3"/>
      <c r="N8" s="3"/>
    </row>
    <row r="9" spans="1:14" x14ac:dyDescent="0.3">
      <c r="A9" s="41" t="s">
        <v>186</v>
      </c>
      <c r="B9" s="21">
        <f>'ПАСПОРТ пункты 1, 2'!C38</f>
        <v>0</v>
      </c>
      <c r="C9" s="21">
        <f>'ПАСПОРТ пункты 1, 2'!D38</f>
        <v>0</v>
      </c>
      <c r="D9" s="103"/>
      <c r="E9" s="103"/>
      <c r="F9" s="103"/>
      <c r="G9" s="29"/>
      <c r="H9" s="3"/>
      <c r="I9" s="3"/>
      <c r="J9" s="3"/>
      <c r="K9" s="3"/>
      <c r="L9" s="3"/>
      <c r="M9" s="3"/>
      <c r="N9" s="3"/>
    </row>
    <row r="10" spans="1:14" x14ac:dyDescent="0.3">
      <c r="A10" s="41" t="s">
        <v>187</v>
      </c>
      <c r="B10" s="21">
        <f>'ПАСПОРТ пункты 1, 2'!C39</f>
        <v>0</v>
      </c>
      <c r="C10" s="21">
        <f>'ПАСПОРТ пункты 1, 2'!D39</f>
        <v>0</v>
      </c>
      <c r="D10" s="103"/>
      <c r="E10" s="103"/>
      <c r="F10" s="103"/>
      <c r="G10" s="29"/>
      <c r="H10" s="3"/>
      <c r="I10" s="3"/>
      <c r="J10" s="3"/>
      <c r="K10" s="3"/>
      <c r="L10" s="3"/>
      <c r="M10" s="3"/>
      <c r="N10" s="3"/>
    </row>
    <row r="11" spans="1:14" x14ac:dyDescent="0.3">
      <c r="A11" s="41" t="s">
        <v>188</v>
      </c>
      <c r="B11" s="21">
        <f>'ПАСПОРТ пункты 1, 2'!C40</f>
        <v>0</v>
      </c>
      <c r="C11" s="21">
        <f>'ПАСПОРТ пункты 1, 2'!D40</f>
        <v>0</v>
      </c>
      <c r="D11" s="103"/>
      <c r="E11" s="103"/>
      <c r="F11" s="103"/>
      <c r="G11" s="29"/>
      <c r="H11" s="3"/>
      <c r="I11" s="3"/>
      <c r="J11" s="3"/>
      <c r="K11" s="3"/>
      <c r="L11" s="3"/>
      <c r="M11" s="3"/>
      <c r="N11" s="3"/>
    </row>
    <row r="12" spans="1:14" x14ac:dyDescent="0.3">
      <c r="A12" s="41" t="s">
        <v>189</v>
      </c>
      <c r="B12" s="21">
        <f>'ПАСПОРТ пункты 1, 2'!C41</f>
        <v>0</v>
      </c>
      <c r="C12" s="21">
        <f>'ПАСПОРТ пункты 1, 2'!D41</f>
        <v>0</v>
      </c>
      <c r="D12" s="103"/>
      <c r="E12" s="103"/>
      <c r="F12" s="103"/>
      <c r="G12" s="29"/>
      <c r="H12" s="3"/>
      <c r="I12" s="3"/>
      <c r="J12" s="3"/>
      <c r="K12" s="3"/>
      <c r="L12" s="3"/>
      <c r="M12" s="3"/>
      <c r="N12" s="3"/>
    </row>
    <row r="13" spans="1:14" x14ac:dyDescent="0.3">
      <c r="A13" s="24" t="s">
        <v>190</v>
      </c>
      <c r="B13" s="21">
        <f>'ПАСПОРТ пункты 1, 2'!C42</f>
        <v>0</v>
      </c>
      <c r="C13" s="21">
        <f>'ПАСПОРТ пункты 1, 2'!D42</f>
        <v>0</v>
      </c>
      <c r="D13" s="103"/>
      <c r="E13" s="103"/>
      <c r="F13" s="103"/>
      <c r="G13" s="29"/>
      <c r="H13" s="38"/>
      <c r="I13" s="38"/>
      <c r="J13" s="38"/>
      <c r="K13" s="38"/>
      <c r="L13" s="38"/>
      <c r="M13" s="38"/>
      <c r="N13" s="38"/>
    </row>
    <row r="14" spans="1:14" x14ac:dyDescent="0.3">
      <c r="A14" s="41" t="s">
        <v>191</v>
      </c>
      <c r="B14" s="21">
        <f>'ПАСПОРТ пункты 1, 2'!C43</f>
        <v>0</v>
      </c>
      <c r="C14" s="21">
        <f>'ПАСПОРТ пункты 1, 2'!D43</f>
        <v>0</v>
      </c>
      <c r="D14" s="103"/>
      <c r="E14" s="103"/>
      <c r="F14" s="103"/>
      <c r="G14" s="29"/>
      <c r="H14" s="3"/>
      <c r="I14" s="3"/>
      <c r="J14" s="3"/>
      <c r="K14" s="3"/>
      <c r="L14" s="3"/>
    </row>
    <row r="15" spans="1:14" x14ac:dyDescent="0.3">
      <c r="A15" s="41" t="s">
        <v>192</v>
      </c>
      <c r="B15" s="21">
        <f>'ПАСПОРТ пункты 1, 2'!C44</f>
        <v>0</v>
      </c>
      <c r="C15" s="21">
        <f>'ПАСПОРТ пункты 1, 2'!D44</f>
        <v>0</v>
      </c>
      <c r="D15" s="103"/>
      <c r="E15" s="103"/>
      <c r="F15" s="103"/>
      <c r="G15" s="29"/>
      <c r="H15" s="3"/>
      <c r="I15" s="3"/>
      <c r="J15" s="3"/>
      <c r="K15" s="3"/>
      <c r="L15" s="3"/>
    </row>
    <row r="16" spans="1:14" x14ac:dyDescent="0.3">
      <c r="A16" s="24" t="s">
        <v>287</v>
      </c>
      <c r="B16" s="21">
        <f>'ПАСПОРТ пункты 1, 2'!C45</f>
        <v>0</v>
      </c>
      <c r="C16" s="21">
        <f>'ПАСПОРТ пункты 1, 2'!D45</f>
        <v>0</v>
      </c>
      <c r="D16" s="103"/>
      <c r="E16" s="103"/>
      <c r="F16" s="103"/>
      <c r="G16" s="29"/>
      <c r="H16" s="38"/>
      <c r="I16" s="38"/>
      <c r="J16" s="38"/>
      <c r="K16" s="38"/>
      <c r="L16" s="38"/>
      <c r="M16" s="38"/>
      <c r="N16" s="38"/>
    </row>
    <row r="17" spans="1:14" x14ac:dyDescent="0.3">
      <c r="A17" s="41" t="s">
        <v>288</v>
      </c>
      <c r="B17" s="21">
        <f>'ПАСПОРТ пункты 1, 2'!C46</f>
        <v>0</v>
      </c>
      <c r="C17" s="21">
        <f>'ПАСПОРТ пункты 1, 2'!D46</f>
        <v>0</v>
      </c>
      <c r="D17" s="103"/>
      <c r="E17" s="103"/>
      <c r="F17" s="103"/>
      <c r="G17" s="29"/>
      <c r="H17" s="3"/>
      <c r="I17" s="3"/>
      <c r="J17" s="3"/>
      <c r="K17" s="3"/>
      <c r="L17" s="3"/>
      <c r="M17" s="3"/>
      <c r="N17" s="3"/>
    </row>
    <row r="18" spans="1:14" x14ac:dyDescent="0.3">
      <c r="A18" s="41" t="s">
        <v>289</v>
      </c>
      <c r="B18" s="21">
        <f>'ПАСПОРТ пункты 1, 2'!C47</f>
        <v>0</v>
      </c>
      <c r="C18" s="21">
        <f>'ПАСПОРТ пункты 1, 2'!D47</f>
        <v>0</v>
      </c>
      <c r="D18" s="103"/>
      <c r="E18" s="103"/>
      <c r="F18" s="103"/>
      <c r="G18" s="29"/>
      <c r="H18" s="3"/>
      <c r="I18" s="3"/>
      <c r="J18" s="3"/>
      <c r="K18" s="3"/>
      <c r="L18" s="3"/>
      <c r="M18" s="3"/>
      <c r="N18" s="3"/>
    </row>
    <row r="19" spans="1:14" x14ac:dyDescent="0.3">
      <c r="A19" s="41" t="s">
        <v>290</v>
      </c>
      <c r="B19" s="21">
        <f>'ПАСПОРТ пункты 1, 2'!C48</f>
        <v>0</v>
      </c>
      <c r="C19" s="21">
        <f>'ПАСПОРТ пункты 1, 2'!D48</f>
        <v>0</v>
      </c>
      <c r="D19" s="103"/>
      <c r="E19" s="103"/>
      <c r="F19" s="103"/>
      <c r="G19" s="29"/>
      <c r="H19" s="3"/>
      <c r="I19" s="3"/>
      <c r="J19" s="3"/>
      <c r="K19" s="3"/>
      <c r="L19" s="3"/>
      <c r="M19" s="3"/>
      <c r="N19" s="3"/>
    </row>
    <row r="20" spans="1:14" x14ac:dyDescent="0.3">
      <c r="A20" s="41" t="s">
        <v>293</v>
      </c>
      <c r="B20" s="21">
        <f>'ПАСПОРТ пункты 1, 2'!C49</f>
        <v>0</v>
      </c>
      <c r="C20" s="21">
        <f>'ПАСПОРТ пункты 1, 2'!D49</f>
        <v>0</v>
      </c>
      <c r="D20" s="103"/>
      <c r="E20" s="103"/>
      <c r="F20" s="103"/>
      <c r="G20" s="29"/>
      <c r="H20" s="3"/>
      <c r="I20" s="3"/>
      <c r="J20" s="3"/>
      <c r="K20" s="3"/>
      <c r="L20" s="3"/>
      <c r="M20" s="3"/>
      <c r="N20" s="3"/>
    </row>
    <row r="21" spans="1:14" x14ac:dyDescent="0.3">
      <c r="A21" s="41" t="s">
        <v>294</v>
      </c>
      <c r="B21" s="21">
        <f>'ПАСПОРТ пункты 1, 2'!C50</f>
        <v>0</v>
      </c>
      <c r="C21" s="21">
        <f>'ПАСПОРТ пункты 1, 2'!D50</f>
        <v>0</v>
      </c>
      <c r="D21" s="103"/>
      <c r="E21" s="103"/>
      <c r="F21" s="103"/>
      <c r="G21" s="29"/>
      <c r="H21" s="3"/>
      <c r="I21" s="3"/>
      <c r="J21" s="3"/>
      <c r="K21" s="3"/>
      <c r="L21" s="3"/>
      <c r="M21" s="3"/>
      <c r="N21" s="3"/>
    </row>
    <row r="22" spans="1:14" x14ac:dyDescent="0.3">
      <c r="A22" s="41" t="s">
        <v>291</v>
      </c>
      <c r="B22" s="21">
        <f>'ПАСПОРТ пункты 1, 2'!C51</f>
        <v>0</v>
      </c>
      <c r="C22" s="21">
        <f>'ПАСПОРТ пункты 1, 2'!D51</f>
        <v>0</v>
      </c>
      <c r="D22" s="103"/>
      <c r="E22" s="103"/>
      <c r="F22" s="103"/>
      <c r="G22" s="29"/>
      <c r="H22" s="3"/>
      <c r="I22" s="3"/>
      <c r="J22" s="3"/>
      <c r="K22" s="3"/>
      <c r="L22" s="3"/>
      <c r="M22" s="3"/>
      <c r="N22" s="3"/>
    </row>
    <row r="23" spans="1:14" x14ac:dyDescent="0.3">
      <c r="A23" s="24" t="s">
        <v>292</v>
      </c>
      <c r="B23" s="21">
        <f>'ПАСПОРТ пункты 1, 2'!C52</f>
        <v>0</v>
      </c>
      <c r="C23" s="21">
        <f>'ПАСПОРТ пункты 1, 2'!D52</f>
        <v>0</v>
      </c>
      <c r="D23" s="103"/>
      <c r="E23" s="103"/>
      <c r="F23" s="103"/>
      <c r="G23" s="29"/>
      <c r="H23" s="38"/>
      <c r="I23" s="38"/>
      <c r="J23" s="38"/>
      <c r="K23" s="38"/>
      <c r="L23" s="38"/>
      <c r="M23" s="38"/>
      <c r="N23" s="38"/>
    </row>
    <row r="24" spans="1:14" x14ac:dyDescent="0.3">
      <c r="A24" s="49"/>
      <c r="B24" s="23" t="s">
        <v>694</v>
      </c>
      <c r="C24" s="24" t="s">
        <v>284</v>
      </c>
      <c r="D24" s="42"/>
      <c r="E24" s="42"/>
      <c r="F24" s="42"/>
      <c r="G24" s="24" t="s">
        <v>284</v>
      </c>
      <c r="H24" s="160" t="str">
        <f>IF(D24&lt;&gt;SUM('12 пункт'!C13,'12 пункт'!C14,'12 пункт'!C15),"ОБЩАЯ ЧИСЛЕННОСТЬ ЖИТЕЛЕЙ ОТ 16 ЛЕТ НЕ СООТВЕТСТВУЕТ ДАННЫМ ИЗ ПУНКТА 12","")</f>
        <v>ОБЩАЯ ЧИСЛЕННОСТЬ ЖИТЕЛЕЙ ОТ 16 ЛЕТ НЕ СООТВЕТСТВУЕТ ДАННЫМ ИЗ ПУНКТА 12</v>
      </c>
      <c r="I24" s="3"/>
      <c r="J24" s="3"/>
      <c r="K24" s="3"/>
      <c r="L24" s="3"/>
    </row>
    <row r="25" spans="1:14" ht="22.5" x14ac:dyDescent="0.3">
      <c r="A25" s="75" t="s">
        <v>619</v>
      </c>
      <c r="B25" s="75"/>
      <c r="C25" s="75"/>
      <c r="D25" s="75"/>
      <c r="E25" s="75"/>
      <c r="F25" s="75"/>
      <c r="G25" s="75"/>
      <c r="H25" s="75"/>
      <c r="I25" s="75"/>
      <c r="J25" s="75"/>
      <c r="K25" s="75"/>
      <c r="L25" s="75"/>
      <c r="M25" s="75"/>
      <c r="N25" s="75"/>
    </row>
    <row r="26" spans="1:14" ht="66.75" customHeight="1" x14ac:dyDescent="0.3">
      <c r="A26" s="262" t="s">
        <v>696</v>
      </c>
      <c r="B26" s="262"/>
      <c r="C26" s="262"/>
      <c r="D26" s="262"/>
      <c r="E26" s="262"/>
      <c r="F26" s="262"/>
      <c r="G26" s="262"/>
      <c r="H26" s="75"/>
      <c r="I26" s="75"/>
      <c r="J26" s="75"/>
      <c r="K26" s="75"/>
      <c r="L26" s="75"/>
      <c r="M26" s="75"/>
      <c r="N26" s="75"/>
    </row>
  </sheetData>
  <mergeCells count="1">
    <mergeCell ref="A26:G26"/>
  </mergeCells>
  <pageMargins left="0.70866141732283472" right="0.70866141732283472" top="0.74803149606299213" bottom="0.74803149606299213" header="0.31496062992125984" footer="0.31496062992125984"/>
  <pageSetup paperSize="9" scale="65" fitToHeight="0" orientation="landscape" r:id="rId1"/>
  <headerFooter>
    <oddFooter>&amp;R&amp;"Times New Roman,обычный"&amp;12&amp;P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showGridLines="0" view="pageBreakPreview" topLeftCell="A19" zoomScale="80" zoomScaleNormal="50" zoomScaleSheetLayoutView="80" workbookViewId="0">
      <selection activeCell="F21" sqref="F21"/>
    </sheetView>
  </sheetViews>
  <sheetFormatPr defaultRowHeight="18.75" x14ac:dyDescent="0.3"/>
  <cols>
    <col min="1" max="1" width="7.28515625" style="2" customWidth="1"/>
    <col min="2" max="2" width="36.42578125" style="2" customWidth="1"/>
    <col min="3" max="3" width="33" style="2" customWidth="1"/>
    <col min="4" max="4" width="38.28515625" style="2" customWidth="1"/>
    <col min="5" max="5" width="37.42578125" style="2" customWidth="1"/>
    <col min="6" max="6" width="25.42578125" style="2" customWidth="1"/>
    <col min="7" max="7" width="22.28515625" style="2" customWidth="1"/>
    <col min="8" max="8" width="19" style="2" customWidth="1"/>
    <col min="9" max="9" width="24.7109375" style="2" customWidth="1"/>
    <col min="10" max="10" width="22.5703125" style="2" customWidth="1"/>
    <col min="11" max="11" width="20.42578125" style="2" customWidth="1"/>
    <col min="12" max="12" width="21.140625" style="2" customWidth="1"/>
    <col min="13" max="13" width="22" style="2" customWidth="1"/>
    <col min="14" max="14" width="38.140625" style="2" bestFit="1" customWidth="1"/>
    <col min="15" max="15" width="27.85546875" style="2" bestFit="1" customWidth="1"/>
    <col min="16" max="16" width="22.7109375" style="2" bestFit="1" customWidth="1"/>
    <col min="17" max="18" width="21.28515625" style="2" bestFit="1" customWidth="1"/>
    <col min="19" max="19" width="23" style="2" bestFit="1" customWidth="1"/>
    <col min="20" max="22" width="12.7109375" style="2" customWidth="1"/>
    <col min="23" max="23" width="9.140625" style="76"/>
    <col min="24" max="16384" width="9.140625" style="2"/>
  </cols>
  <sheetData>
    <row r="1" spans="1:33" x14ac:dyDescent="0.3">
      <c r="A1" s="121"/>
      <c r="B1" s="121"/>
      <c r="C1" s="121"/>
      <c r="D1" s="121"/>
      <c r="E1" s="121"/>
      <c r="F1" s="121"/>
      <c r="G1" s="121"/>
      <c r="H1" s="121"/>
    </row>
    <row r="2" spans="1:33" x14ac:dyDescent="0.3">
      <c r="A2" s="53" t="s">
        <v>9</v>
      </c>
      <c r="B2" s="53"/>
      <c r="C2" s="53"/>
      <c r="D2" s="51" t="s">
        <v>703</v>
      </c>
      <c r="E2" s="122"/>
      <c r="F2" s="122"/>
      <c r="G2" s="20"/>
    </row>
    <row r="3" spans="1:33" x14ac:dyDescent="0.3">
      <c r="C3" s="82"/>
      <c r="D3" s="82"/>
      <c r="E3" s="82" t="s">
        <v>10</v>
      </c>
      <c r="F3" s="82"/>
      <c r="G3" s="82"/>
    </row>
    <row r="4" spans="1:33" ht="0.75" customHeight="1" x14ac:dyDescent="0.3"/>
    <row r="5" spans="1:33" ht="18" customHeight="1" x14ac:dyDescent="0.3">
      <c r="A5" s="2" t="s">
        <v>11</v>
      </c>
    </row>
    <row r="6" spans="1:33" hidden="1" x14ac:dyDescent="0.3"/>
    <row r="7" spans="1:33" ht="75" x14ac:dyDescent="0.3">
      <c r="A7" s="46" t="s">
        <v>8</v>
      </c>
      <c r="B7" s="5" t="s">
        <v>12</v>
      </c>
      <c r="C7" s="46" t="s">
        <v>13</v>
      </c>
      <c r="D7" s="46" t="s">
        <v>14</v>
      </c>
      <c r="E7" s="42" t="s">
        <v>713</v>
      </c>
      <c r="F7" s="46" t="s">
        <v>15</v>
      </c>
    </row>
    <row r="8" spans="1:33" x14ac:dyDescent="0.3">
      <c r="A8" s="5">
        <v>1</v>
      </c>
      <c r="B8" s="5">
        <v>2</v>
      </c>
      <c r="C8" s="5">
        <v>3</v>
      </c>
      <c r="D8" s="5">
        <v>4</v>
      </c>
      <c r="E8" s="5">
        <v>5</v>
      </c>
      <c r="F8" s="5">
        <v>6</v>
      </c>
    </row>
    <row r="9" spans="1:33" ht="93.75" x14ac:dyDescent="0.3">
      <c r="A9" s="5">
        <v>1</v>
      </c>
      <c r="B9" s="218" t="s">
        <v>16</v>
      </c>
      <c r="C9" s="46" t="s">
        <v>29</v>
      </c>
      <c r="D9" s="42" t="s">
        <v>629</v>
      </c>
      <c r="E9" s="139">
        <v>1</v>
      </c>
      <c r="F9" s="139">
        <v>1</v>
      </c>
      <c r="G9" s="8"/>
      <c r="H9" s="8"/>
      <c r="I9" s="8"/>
      <c r="J9" s="8"/>
      <c r="K9" s="8"/>
      <c r="L9" s="8"/>
      <c r="M9" s="8"/>
      <c r="N9" s="8"/>
      <c r="O9" s="8"/>
      <c r="P9" s="8"/>
      <c r="Q9" s="8"/>
      <c r="R9" s="8"/>
      <c r="S9" s="8"/>
      <c r="T9" s="8"/>
      <c r="U9" s="8"/>
      <c r="V9" s="8"/>
      <c r="W9" s="180"/>
      <c r="X9" s="8"/>
      <c r="Y9" s="8"/>
      <c r="Z9" s="8"/>
      <c r="AA9" s="8"/>
      <c r="AB9" s="8"/>
      <c r="AC9" s="8"/>
      <c r="AD9" s="8"/>
      <c r="AE9" s="8"/>
      <c r="AF9" s="8"/>
      <c r="AG9" s="8"/>
    </row>
    <row r="10" spans="1:33" ht="93.75" x14ac:dyDescent="0.3">
      <c r="A10" s="5">
        <v>2</v>
      </c>
      <c r="B10" s="217" t="s">
        <v>17</v>
      </c>
      <c r="C10" s="74" t="s">
        <v>30</v>
      </c>
      <c r="D10" s="230" t="s">
        <v>628</v>
      </c>
      <c r="E10" s="231">
        <v>0.55000000000000004</v>
      </c>
      <c r="F10" s="139">
        <v>0.65</v>
      </c>
      <c r="G10" s="8"/>
      <c r="H10" s="8"/>
      <c r="I10" s="8"/>
      <c r="J10" s="8"/>
      <c r="K10" s="8"/>
      <c r="L10" s="8"/>
      <c r="M10" s="8"/>
      <c r="N10" s="8"/>
      <c r="O10" s="8"/>
      <c r="P10" s="8"/>
      <c r="Q10" s="8"/>
      <c r="R10" s="8"/>
      <c r="S10" s="8"/>
      <c r="T10" s="8"/>
      <c r="U10" s="8"/>
      <c r="V10" s="8"/>
      <c r="W10" s="180"/>
      <c r="X10" s="8"/>
      <c r="Y10" s="8"/>
      <c r="Z10" s="8"/>
      <c r="AA10" s="8"/>
      <c r="AB10" s="8"/>
      <c r="AC10" s="8"/>
      <c r="AD10" s="8"/>
      <c r="AE10" s="8"/>
      <c r="AF10" s="8"/>
      <c r="AG10" s="8"/>
    </row>
    <row r="11" spans="1:33" ht="75" x14ac:dyDescent="0.3">
      <c r="A11" s="5">
        <v>3</v>
      </c>
      <c r="B11" s="217" t="s">
        <v>18</v>
      </c>
      <c r="C11" s="10">
        <v>1</v>
      </c>
      <c r="D11" s="42" t="s">
        <v>628</v>
      </c>
      <c r="E11" s="139">
        <v>0.97199999999999998</v>
      </c>
      <c r="F11" s="139">
        <v>1</v>
      </c>
      <c r="G11" s="8"/>
      <c r="H11" s="8"/>
      <c r="I11" s="8"/>
      <c r="J11" s="8"/>
      <c r="K11" s="8"/>
      <c r="L11" s="8"/>
      <c r="M11" s="8"/>
      <c r="N11" s="8"/>
      <c r="O11" s="8"/>
      <c r="P11" s="8"/>
      <c r="Q11" s="8"/>
      <c r="R11" s="8"/>
      <c r="S11" s="8"/>
      <c r="T11" s="8"/>
      <c r="U11" s="8"/>
      <c r="V11" s="8"/>
      <c r="W11" s="180"/>
      <c r="X11" s="8"/>
      <c r="Y11" s="8"/>
      <c r="Z11" s="8"/>
      <c r="AA11" s="8"/>
      <c r="AB11" s="8"/>
      <c r="AC11" s="8"/>
      <c r="AD11" s="8"/>
      <c r="AE11" s="8"/>
      <c r="AF11" s="8"/>
      <c r="AG11" s="8"/>
    </row>
    <row r="12" spans="1:33" ht="105.75" customHeight="1" x14ac:dyDescent="0.3">
      <c r="A12" s="5">
        <v>4</v>
      </c>
      <c r="B12" s="48" t="s">
        <v>19</v>
      </c>
      <c r="C12" s="46" t="s">
        <v>31</v>
      </c>
      <c r="D12" s="42" t="s">
        <v>629</v>
      </c>
      <c r="E12" s="139">
        <v>0.95</v>
      </c>
      <c r="F12" s="139">
        <v>0.95</v>
      </c>
      <c r="G12" s="8"/>
      <c r="H12" s="8"/>
      <c r="I12" s="8"/>
      <c r="J12" s="8"/>
      <c r="K12" s="8"/>
      <c r="L12" s="8"/>
      <c r="M12" s="8"/>
      <c r="N12" s="8"/>
      <c r="O12" s="8"/>
      <c r="P12" s="8"/>
      <c r="Q12" s="8"/>
      <c r="R12" s="8"/>
      <c r="S12" s="8"/>
      <c r="T12" s="8"/>
      <c r="U12" s="8"/>
      <c r="V12" s="8"/>
      <c r="W12" s="180"/>
      <c r="X12" s="8"/>
      <c r="Y12" s="8"/>
      <c r="Z12" s="8"/>
      <c r="AA12" s="8"/>
      <c r="AB12" s="8"/>
      <c r="AC12" s="8"/>
      <c r="AD12" s="8"/>
      <c r="AE12" s="8"/>
      <c r="AF12" s="8"/>
      <c r="AG12" s="8"/>
    </row>
    <row r="13" spans="1:33" ht="177" customHeight="1" x14ac:dyDescent="0.3">
      <c r="A13" s="5">
        <v>5</v>
      </c>
      <c r="B13" s="48" t="s">
        <v>20</v>
      </c>
      <c r="C13" s="46" t="s">
        <v>32</v>
      </c>
      <c r="D13" s="42" t="s">
        <v>629</v>
      </c>
      <c r="E13" s="216">
        <v>0.59299999999999997</v>
      </c>
      <c r="F13" s="216">
        <v>0.7</v>
      </c>
      <c r="G13" s="8"/>
      <c r="H13" s="8"/>
      <c r="I13" s="8"/>
      <c r="J13" s="8"/>
      <c r="K13" s="8"/>
      <c r="L13" s="8"/>
      <c r="M13" s="8"/>
      <c r="N13" s="8"/>
      <c r="O13" s="8"/>
      <c r="P13" s="8"/>
      <c r="Q13" s="8"/>
      <c r="R13" s="8"/>
      <c r="S13" s="8"/>
      <c r="T13" s="8"/>
      <c r="U13" s="8"/>
      <c r="V13" s="8"/>
      <c r="W13" s="180"/>
      <c r="X13" s="8"/>
      <c r="Y13" s="8"/>
      <c r="Z13" s="8"/>
      <c r="AA13" s="8"/>
      <c r="AB13" s="8"/>
      <c r="AC13" s="8"/>
      <c r="AD13" s="8"/>
      <c r="AE13" s="8"/>
      <c r="AF13" s="8"/>
      <c r="AG13" s="8"/>
    </row>
    <row r="14" spans="1:33" ht="112.5" x14ac:dyDescent="0.3">
      <c r="A14" s="5">
        <v>6</v>
      </c>
      <c r="B14" s="48" t="s">
        <v>21</v>
      </c>
      <c r="C14" s="46" t="s">
        <v>33</v>
      </c>
      <c r="D14" s="42" t="s">
        <v>628</v>
      </c>
      <c r="E14" s="139">
        <v>0.33900000000000002</v>
      </c>
      <c r="F14" s="139">
        <v>0.55000000000000004</v>
      </c>
      <c r="G14" s="8"/>
      <c r="H14" s="8"/>
      <c r="I14" s="8"/>
      <c r="J14" s="8"/>
      <c r="K14" s="8"/>
      <c r="L14" s="8"/>
      <c r="M14" s="8"/>
      <c r="N14" s="8"/>
      <c r="O14" s="8"/>
      <c r="P14" s="8"/>
      <c r="Q14" s="8"/>
      <c r="R14" s="8"/>
      <c r="S14" s="8"/>
      <c r="T14" s="8"/>
      <c r="U14" s="8"/>
      <c r="V14" s="8"/>
      <c r="W14" s="180"/>
      <c r="X14" s="8"/>
      <c r="Y14" s="8"/>
      <c r="Z14" s="8"/>
      <c r="AA14" s="8"/>
      <c r="AB14" s="8"/>
      <c r="AC14" s="8"/>
      <c r="AD14" s="8"/>
      <c r="AE14" s="8"/>
      <c r="AF14" s="8"/>
      <c r="AG14" s="8"/>
    </row>
    <row r="15" spans="1:33" ht="150" x14ac:dyDescent="0.3">
      <c r="A15" s="5">
        <v>7</v>
      </c>
      <c r="B15" s="48" t="s">
        <v>22</v>
      </c>
      <c r="C15" s="46" t="s">
        <v>34</v>
      </c>
      <c r="D15" s="42" t="s">
        <v>628</v>
      </c>
      <c r="E15" s="139">
        <v>1</v>
      </c>
      <c r="F15" s="139">
        <v>1</v>
      </c>
      <c r="G15" s="8"/>
      <c r="H15" s="8"/>
      <c r="I15" s="8"/>
      <c r="J15" s="8"/>
      <c r="K15" s="8"/>
      <c r="L15" s="8"/>
      <c r="M15" s="8"/>
      <c r="N15" s="8"/>
      <c r="O15" s="8"/>
      <c r="P15" s="8"/>
      <c r="Q15" s="8"/>
      <c r="R15" s="8"/>
      <c r="S15" s="8"/>
      <c r="T15" s="8"/>
      <c r="U15" s="8"/>
      <c r="V15" s="8"/>
      <c r="W15" s="180"/>
      <c r="X15" s="8"/>
      <c r="Y15" s="8"/>
      <c r="Z15" s="8"/>
      <c r="AA15" s="8"/>
      <c r="AB15" s="8"/>
      <c r="AC15" s="8"/>
      <c r="AD15" s="8"/>
      <c r="AE15" s="8"/>
      <c r="AF15" s="8"/>
      <c r="AG15" s="8"/>
    </row>
    <row r="16" spans="1:33" ht="93.75" x14ac:dyDescent="0.3">
      <c r="A16" s="5">
        <v>8</v>
      </c>
      <c r="B16" s="48" t="s">
        <v>23</v>
      </c>
      <c r="C16" s="46" t="s">
        <v>35</v>
      </c>
      <c r="D16" s="42" t="s">
        <v>629</v>
      </c>
      <c r="E16" s="139">
        <v>0</v>
      </c>
      <c r="F16" s="139">
        <v>0</v>
      </c>
      <c r="G16" s="8"/>
      <c r="H16" s="8"/>
      <c r="I16" s="8"/>
      <c r="J16" s="8"/>
      <c r="K16" s="8"/>
      <c r="L16" s="8"/>
      <c r="M16" s="8"/>
      <c r="N16" s="8"/>
      <c r="O16" s="8"/>
      <c r="P16" s="8"/>
      <c r="Q16" s="8"/>
      <c r="R16" s="8"/>
      <c r="S16" s="8"/>
      <c r="T16" s="8"/>
      <c r="U16" s="8"/>
      <c r="V16" s="8"/>
      <c r="W16" s="180"/>
      <c r="X16" s="8"/>
      <c r="Y16" s="8"/>
      <c r="Z16" s="8"/>
      <c r="AA16" s="8"/>
      <c r="AB16" s="8"/>
      <c r="AC16" s="8"/>
      <c r="AD16" s="8"/>
      <c r="AE16" s="8"/>
      <c r="AF16" s="8"/>
      <c r="AG16" s="8"/>
    </row>
    <row r="17" spans="1:33" ht="75" x14ac:dyDescent="0.3">
      <c r="A17" s="5">
        <v>9</v>
      </c>
      <c r="B17" s="48" t="s">
        <v>24</v>
      </c>
      <c r="C17" s="46" t="s">
        <v>29</v>
      </c>
      <c r="D17" s="42" t="s">
        <v>629</v>
      </c>
      <c r="E17" s="139">
        <v>1</v>
      </c>
      <c r="F17" s="139">
        <v>1</v>
      </c>
      <c r="G17" s="8"/>
      <c r="H17" s="8"/>
      <c r="I17" s="8"/>
      <c r="J17" s="8"/>
      <c r="K17" s="8"/>
      <c r="L17" s="8"/>
      <c r="M17" s="8"/>
      <c r="N17" s="8"/>
      <c r="O17" s="8"/>
      <c r="P17" s="8"/>
      <c r="Q17" s="8"/>
      <c r="R17" s="8"/>
      <c r="S17" s="8"/>
      <c r="T17" s="8"/>
      <c r="U17" s="8"/>
      <c r="V17" s="8"/>
      <c r="W17" s="180"/>
      <c r="X17" s="8"/>
      <c r="Y17" s="8"/>
      <c r="Z17" s="8"/>
      <c r="AA17" s="8"/>
      <c r="AB17" s="8"/>
      <c r="AC17" s="8"/>
      <c r="AD17" s="8"/>
      <c r="AE17" s="8"/>
      <c r="AF17" s="8"/>
      <c r="AG17" s="8"/>
    </row>
    <row r="18" spans="1:33" ht="75.75" customHeight="1" x14ac:dyDescent="0.3">
      <c r="A18" s="5">
        <v>10</v>
      </c>
      <c r="B18" s="218" t="s">
        <v>25</v>
      </c>
      <c r="C18" s="229" t="s">
        <v>36</v>
      </c>
      <c r="D18" s="230" t="s">
        <v>628</v>
      </c>
      <c r="E18" s="231">
        <v>0.54500000000000004</v>
      </c>
      <c r="F18" s="139">
        <v>0.65</v>
      </c>
      <c r="G18" s="8"/>
      <c r="H18" s="8"/>
      <c r="I18" s="8"/>
      <c r="J18" s="8"/>
      <c r="K18" s="8"/>
      <c r="L18" s="8"/>
      <c r="M18" s="8"/>
      <c r="N18" s="8"/>
      <c r="O18" s="8"/>
      <c r="P18" s="8"/>
      <c r="Q18" s="8"/>
      <c r="R18" s="8"/>
      <c r="S18" s="8"/>
      <c r="T18" s="8"/>
      <c r="U18" s="8"/>
      <c r="V18" s="8"/>
      <c r="W18" s="180"/>
      <c r="X18" s="8"/>
      <c r="Y18" s="8"/>
      <c r="Z18" s="8"/>
      <c r="AA18" s="8"/>
      <c r="AB18" s="8"/>
      <c r="AC18" s="8"/>
      <c r="AD18" s="8"/>
      <c r="AE18" s="8"/>
      <c r="AF18" s="8"/>
      <c r="AG18" s="8"/>
    </row>
    <row r="19" spans="1:33" ht="114.75" customHeight="1" x14ac:dyDescent="0.3">
      <c r="A19" s="5">
        <v>11</v>
      </c>
      <c r="B19" s="48" t="s">
        <v>26</v>
      </c>
      <c r="C19" s="46" t="s">
        <v>37</v>
      </c>
      <c r="D19" s="42" t="s">
        <v>629</v>
      </c>
      <c r="E19" s="103">
        <v>1.5</v>
      </c>
      <c r="F19" s="103">
        <v>1.5</v>
      </c>
      <c r="G19" s="8"/>
      <c r="H19" s="8"/>
      <c r="I19" s="8"/>
      <c r="J19" s="8"/>
      <c r="K19" s="8"/>
      <c r="L19" s="8"/>
      <c r="M19" s="8"/>
      <c r="N19" s="8"/>
      <c r="O19" s="8"/>
      <c r="P19" s="8"/>
      <c r="Q19" s="8"/>
      <c r="R19" s="8"/>
      <c r="S19" s="8"/>
      <c r="T19" s="8"/>
      <c r="U19" s="8"/>
      <c r="V19" s="8"/>
      <c r="W19" s="180"/>
      <c r="X19" s="8"/>
      <c r="Y19" s="8"/>
      <c r="Z19" s="8"/>
      <c r="AA19" s="8"/>
      <c r="AB19" s="8"/>
      <c r="AC19" s="8"/>
      <c r="AD19" s="8"/>
      <c r="AE19" s="8"/>
      <c r="AF19" s="8"/>
      <c r="AG19" s="8"/>
    </row>
    <row r="20" spans="1:33" ht="93.75" customHeight="1" x14ac:dyDescent="0.3">
      <c r="A20" s="5">
        <v>12</v>
      </c>
      <c r="B20" s="48" t="s">
        <v>27</v>
      </c>
      <c r="C20" s="46" t="s">
        <v>37</v>
      </c>
      <c r="D20" s="42" t="s">
        <v>628</v>
      </c>
      <c r="E20" s="103">
        <v>1.5</v>
      </c>
      <c r="F20" s="103">
        <v>1.5</v>
      </c>
      <c r="G20" s="8"/>
      <c r="H20" s="8"/>
      <c r="I20" s="8"/>
      <c r="J20" s="8"/>
      <c r="K20" s="8"/>
      <c r="L20" s="8"/>
      <c r="M20" s="8"/>
      <c r="N20" s="8"/>
      <c r="O20" s="8"/>
      <c r="P20" s="8"/>
      <c r="Q20" s="8"/>
      <c r="R20" s="8"/>
      <c r="S20" s="8"/>
      <c r="T20" s="8"/>
      <c r="U20" s="8"/>
      <c r="V20" s="8"/>
      <c r="W20" s="180"/>
      <c r="X20" s="8"/>
      <c r="Y20" s="8"/>
      <c r="Z20" s="8"/>
      <c r="AA20" s="8"/>
      <c r="AB20" s="8"/>
      <c r="AC20" s="8"/>
      <c r="AD20" s="8"/>
      <c r="AE20" s="8"/>
      <c r="AF20" s="8"/>
      <c r="AG20" s="8"/>
    </row>
    <row r="21" spans="1:33" ht="30" customHeight="1" x14ac:dyDescent="0.3">
      <c r="A21" s="5">
        <v>13</v>
      </c>
      <c r="B21" s="48" t="s">
        <v>327</v>
      </c>
      <c r="C21" s="74" t="s">
        <v>299</v>
      </c>
      <c r="D21" s="42" t="s">
        <v>628</v>
      </c>
      <c r="E21" s="74" t="s">
        <v>299</v>
      </c>
      <c r="F21" s="111">
        <v>8</v>
      </c>
      <c r="G21" s="8"/>
      <c r="H21" s="8"/>
      <c r="I21" s="8"/>
      <c r="J21" s="8"/>
      <c r="K21" s="8"/>
      <c r="L21" s="8"/>
      <c r="M21" s="8"/>
      <c r="N21" s="8"/>
      <c r="O21" s="8"/>
      <c r="P21" s="8"/>
      <c r="Q21" s="8"/>
      <c r="R21" s="8"/>
      <c r="S21" s="8"/>
      <c r="T21" s="8"/>
      <c r="U21" s="8"/>
      <c r="V21" s="8"/>
      <c r="W21" s="180"/>
      <c r="X21" s="8"/>
      <c r="Y21" s="8"/>
      <c r="Z21" s="8"/>
      <c r="AA21" s="8"/>
      <c r="AB21" s="8"/>
      <c r="AC21" s="8"/>
      <c r="AD21" s="8"/>
      <c r="AE21" s="8"/>
      <c r="AF21" s="8"/>
      <c r="AG21" s="8"/>
    </row>
    <row r="22" spans="1:33" x14ac:dyDescent="0.3">
      <c r="A22" s="5">
        <v>14</v>
      </c>
      <c r="B22" s="11" t="s">
        <v>28</v>
      </c>
      <c r="C22" s="42"/>
      <c r="D22" s="42"/>
      <c r="E22" s="103"/>
      <c r="F22" s="103"/>
      <c r="G22" s="8"/>
      <c r="H22" s="8"/>
      <c r="I22" s="8"/>
      <c r="J22" s="8"/>
      <c r="K22" s="8"/>
      <c r="L22" s="8"/>
      <c r="M22" s="8"/>
      <c r="N22" s="8"/>
      <c r="O22" s="8"/>
      <c r="P22" s="8"/>
      <c r="Q22" s="8"/>
      <c r="R22" s="8"/>
      <c r="S22" s="8"/>
      <c r="T22" s="8"/>
      <c r="U22" s="8"/>
      <c r="V22" s="8"/>
      <c r="W22" s="180"/>
      <c r="X22" s="8"/>
      <c r="Y22" s="8"/>
      <c r="Z22" s="8"/>
      <c r="AA22" s="8"/>
      <c r="AB22" s="8"/>
      <c r="AC22" s="8"/>
      <c r="AD22" s="8"/>
      <c r="AE22" s="8"/>
      <c r="AF22" s="8"/>
      <c r="AG22" s="8"/>
    </row>
    <row r="23" spans="1:33" ht="22.5" x14ac:dyDescent="0.3">
      <c r="A23" s="246" t="s">
        <v>104</v>
      </c>
      <c r="B23" s="246"/>
      <c r="C23" s="246"/>
      <c r="D23" s="246"/>
      <c r="E23" s="246"/>
      <c r="F23" s="246"/>
      <c r="G23" s="82"/>
      <c r="H23" s="8"/>
      <c r="I23" s="8"/>
      <c r="J23" s="8"/>
      <c r="K23" s="8"/>
      <c r="L23" s="8"/>
      <c r="M23" s="8"/>
      <c r="N23" s="8"/>
      <c r="O23" s="8"/>
      <c r="P23" s="8"/>
      <c r="Q23" s="8"/>
      <c r="R23" s="8"/>
      <c r="S23" s="8"/>
      <c r="T23" s="8"/>
      <c r="U23" s="8"/>
      <c r="V23" s="8"/>
      <c r="W23" s="180"/>
      <c r="X23" s="8"/>
      <c r="Y23" s="8"/>
      <c r="Z23" s="8"/>
      <c r="AA23" s="8"/>
      <c r="AB23" s="8"/>
      <c r="AC23" s="8"/>
      <c r="AD23" s="8"/>
      <c r="AE23" s="8"/>
      <c r="AF23" s="8"/>
      <c r="AG23" s="8"/>
    </row>
    <row r="24" spans="1:33" s="137" customFormat="1" ht="41.25" customHeight="1" x14ac:dyDescent="0.3">
      <c r="A24" s="245" t="s">
        <v>677</v>
      </c>
      <c r="B24" s="245"/>
      <c r="C24" s="245"/>
      <c r="D24" s="245"/>
      <c r="E24" s="245"/>
      <c r="F24" s="245"/>
      <c r="G24" s="82"/>
      <c r="W24" s="39"/>
    </row>
  </sheetData>
  <mergeCells count="2">
    <mergeCell ref="A24:F24"/>
    <mergeCell ref="A23:F23"/>
  </mergeCells>
  <pageMargins left="0.70866141732283472" right="0.70866141732283472" top="0.74803149606299213" bottom="0.74803149606299213" header="0.31496062992125984" footer="0.31496062992125984"/>
  <pageSetup paperSize="9" scale="49" fitToHeight="0" orientation="portrait" r:id="rId1"/>
  <headerFooter>
    <oddFooter>&amp;R&amp;"Times New Roman,обычный"&amp;12&amp;P из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3"/>
  <sheetViews>
    <sheetView showGridLines="0" view="pageBreakPreview" zoomScaleNormal="50" zoomScaleSheetLayoutView="100" workbookViewId="0">
      <selection activeCell="D5" sqref="D5"/>
    </sheetView>
  </sheetViews>
  <sheetFormatPr defaultRowHeight="18.75" x14ac:dyDescent="0.3"/>
  <cols>
    <col min="1" max="1" width="7.28515625" style="2" customWidth="1"/>
    <col min="2" max="2" width="36.42578125" style="2" customWidth="1"/>
    <col min="3" max="3" width="50.85546875" style="2" customWidth="1"/>
    <col min="4" max="4" width="63.42578125" style="2" customWidth="1"/>
    <col min="5" max="5" width="37.42578125" style="2" customWidth="1"/>
    <col min="6" max="6" width="25.42578125" style="2" customWidth="1"/>
    <col min="7" max="7" width="22.28515625" style="2" customWidth="1"/>
    <col min="8" max="8" width="19" style="2" customWidth="1"/>
    <col min="9" max="9" width="24.7109375" style="2" customWidth="1"/>
    <col min="10" max="10" width="22.5703125" style="2" customWidth="1"/>
    <col min="11" max="11" width="20.42578125" style="2" customWidth="1"/>
    <col min="12" max="12" width="21.140625" style="2" customWidth="1"/>
    <col min="13" max="13" width="22" style="2" customWidth="1"/>
    <col min="14" max="14" width="38.140625" style="2" bestFit="1" customWidth="1"/>
    <col min="15" max="15" width="27.85546875" style="2" bestFit="1" customWidth="1"/>
    <col min="16" max="16" width="22.7109375" style="2" bestFit="1" customWidth="1"/>
    <col min="17" max="18" width="21.28515625" style="2" bestFit="1" customWidth="1"/>
    <col min="19" max="19" width="23" style="2" bestFit="1" customWidth="1"/>
    <col min="20" max="22" width="12.7109375" style="2" customWidth="1"/>
    <col min="23" max="23" width="9.140625" style="76"/>
    <col min="24" max="16384" width="9.140625" style="2"/>
  </cols>
  <sheetData>
    <row r="1" spans="1:14" x14ac:dyDescent="0.3">
      <c r="A1" s="257" t="s">
        <v>571</v>
      </c>
      <c r="B1" s="257"/>
      <c r="C1" s="257"/>
      <c r="D1" s="257"/>
      <c r="E1" s="76"/>
      <c r="F1" s="76"/>
      <c r="G1" s="76"/>
      <c r="H1" s="76"/>
      <c r="I1" s="76"/>
      <c r="J1" s="76"/>
      <c r="K1" s="76"/>
      <c r="L1" s="76"/>
      <c r="M1" s="76"/>
      <c r="N1" s="76"/>
    </row>
    <row r="2" spans="1:14" x14ac:dyDescent="0.3">
      <c r="A2" s="259"/>
      <c r="B2" s="259"/>
      <c r="C2" s="259"/>
      <c r="D2" s="259"/>
      <c r="E2" s="39"/>
      <c r="F2" s="39"/>
      <c r="G2" s="39"/>
      <c r="H2" s="39"/>
      <c r="I2" s="39"/>
      <c r="J2" s="39"/>
      <c r="K2" s="39"/>
      <c r="L2" s="39"/>
      <c r="M2" s="39"/>
      <c r="N2" s="39"/>
    </row>
    <row r="3" spans="1:14" ht="37.5" x14ac:dyDescent="0.3">
      <c r="A3" s="24" t="s">
        <v>8</v>
      </c>
      <c r="B3" s="46" t="s">
        <v>275</v>
      </c>
      <c r="C3" s="46" t="s">
        <v>276</v>
      </c>
      <c r="D3" s="46" t="s">
        <v>277</v>
      </c>
      <c r="E3" s="3"/>
      <c r="F3" s="3"/>
      <c r="G3" s="3"/>
      <c r="H3" s="3"/>
      <c r="I3" s="3"/>
      <c r="J3" s="3"/>
      <c r="K3" s="3"/>
      <c r="L3" s="3"/>
      <c r="M3" s="3"/>
      <c r="N3" s="3"/>
    </row>
    <row r="4" spans="1:14" x14ac:dyDescent="0.3">
      <c r="A4" s="41" t="s">
        <v>161</v>
      </c>
      <c r="B4" s="5">
        <v>2</v>
      </c>
      <c r="C4" s="5">
        <v>3</v>
      </c>
      <c r="D4" s="5">
        <v>4</v>
      </c>
      <c r="E4" s="3"/>
      <c r="F4" s="3"/>
      <c r="G4" s="3"/>
      <c r="H4" s="3"/>
      <c r="I4" s="3"/>
      <c r="J4" s="3"/>
      <c r="K4" s="3"/>
      <c r="L4" s="3"/>
      <c r="M4" s="3"/>
      <c r="N4" s="3"/>
    </row>
    <row r="5" spans="1:14" ht="201" customHeight="1" x14ac:dyDescent="0.3">
      <c r="A5" s="41" t="s">
        <v>161</v>
      </c>
      <c r="B5" s="21" t="str">
        <f>'ПАСПОРТ пункты 1, 2'!D34</f>
        <v>Строительство объекта водоотведения: "Станция биологической очистки сточных (канализационных) вод  по адресу: Архангельская область, Холмогорский район, МО "Холмогорское", с. Холмогоры</v>
      </c>
      <c r="C5" s="215" t="s">
        <v>808</v>
      </c>
      <c r="D5" s="29" t="s">
        <v>809</v>
      </c>
      <c r="E5" s="3"/>
      <c r="F5" s="3"/>
      <c r="G5" s="3"/>
      <c r="H5" s="3"/>
      <c r="I5" s="3"/>
      <c r="J5" s="3"/>
      <c r="K5" s="3"/>
      <c r="L5" s="3"/>
      <c r="M5" s="3"/>
      <c r="N5" s="3"/>
    </row>
    <row r="6" spans="1:14" ht="409.5" x14ac:dyDescent="0.3">
      <c r="A6" s="41" t="s">
        <v>163</v>
      </c>
      <c r="B6" s="21" t="str">
        <f>'ПАСПОРТ пункты 1, 2'!D35</f>
        <v>Капитальный ремонт открытой универсальной площадки МАОУ "Холмогорская средняя школа имени М.В. Ломоносова"по адресу: Архангельская область, Холмогорский район, с. Холмогоры, ул. Октябрьская (ориентировочно д. 27А)</v>
      </c>
      <c r="C6" s="240" t="s">
        <v>806</v>
      </c>
      <c r="D6" s="215" t="s">
        <v>807</v>
      </c>
      <c r="E6" s="3"/>
      <c r="F6" s="3"/>
      <c r="G6" s="3"/>
      <c r="H6" s="3"/>
      <c r="I6" s="3"/>
      <c r="J6" s="3"/>
    </row>
    <row r="7" spans="1:14" x14ac:dyDescent="0.3">
      <c r="A7" s="5">
        <v>4</v>
      </c>
      <c r="B7" s="21">
        <f>'ПАСПОРТ пункты 1, 2'!D36</f>
        <v>0</v>
      </c>
      <c r="C7" s="29"/>
      <c r="D7" s="29"/>
      <c r="E7" s="3"/>
      <c r="F7" s="3"/>
      <c r="G7" s="3"/>
      <c r="H7" s="3"/>
      <c r="I7" s="3"/>
      <c r="J7" s="3"/>
    </row>
    <row r="8" spans="1:14" x14ac:dyDescent="0.3">
      <c r="A8" s="5">
        <v>5</v>
      </c>
      <c r="B8" s="21">
        <f>'ПАСПОРТ пункты 1, 2'!D37</f>
        <v>0</v>
      </c>
      <c r="C8" s="29"/>
      <c r="D8" s="29"/>
      <c r="E8" s="3"/>
      <c r="F8" s="3"/>
      <c r="G8" s="3"/>
      <c r="H8" s="3"/>
      <c r="I8" s="3"/>
      <c r="J8" s="3"/>
    </row>
    <row r="9" spans="1:14" x14ac:dyDescent="0.3">
      <c r="A9" s="41" t="s">
        <v>186</v>
      </c>
      <c r="B9" s="21">
        <f>'ПАСПОРТ пункты 1, 2'!D38</f>
        <v>0</v>
      </c>
      <c r="C9" s="29"/>
      <c r="D9" s="29"/>
      <c r="E9" s="3"/>
      <c r="F9" s="3"/>
      <c r="G9" s="3"/>
      <c r="H9" s="3"/>
      <c r="I9" s="3"/>
      <c r="J9" s="3"/>
      <c r="K9" s="3"/>
      <c r="L9" s="3"/>
      <c r="M9" s="3"/>
      <c r="N9" s="3"/>
    </row>
    <row r="10" spans="1:14" x14ac:dyDescent="0.3">
      <c r="A10" s="41" t="s">
        <v>187</v>
      </c>
      <c r="B10" s="21">
        <f>'ПАСПОРТ пункты 1, 2'!D39</f>
        <v>0</v>
      </c>
      <c r="C10" s="29"/>
      <c r="D10" s="29"/>
      <c r="E10" s="3"/>
      <c r="F10" s="3"/>
      <c r="G10" s="3"/>
      <c r="H10" s="3"/>
      <c r="I10" s="3"/>
      <c r="J10" s="3"/>
      <c r="K10" s="3"/>
      <c r="L10" s="3"/>
      <c r="M10" s="3"/>
      <c r="N10" s="3"/>
    </row>
    <row r="11" spans="1:14" x14ac:dyDescent="0.3">
      <c r="A11" s="24" t="s">
        <v>188</v>
      </c>
      <c r="B11" s="21">
        <f>'ПАСПОРТ пункты 1, 2'!D40</f>
        <v>0</v>
      </c>
      <c r="C11" s="29"/>
      <c r="D11" s="29"/>
      <c r="E11" s="38"/>
      <c r="F11" s="38"/>
      <c r="G11" s="38"/>
      <c r="H11" s="38"/>
      <c r="I11" s="38"/>
      <c r="J11" s="38"/>
      <c r="K11" s="38"/>
      <c r="L11" s="38"/>
      <c r="M11" s="38"/>
      <c r="N11" s="38"/>
    </row>
    <row r="12" spans="1:14" x14ac:dyDescent="0.3">
      <c r="A12" s="41" t="s">
        <v>189</v>
      </c>
      <c r="B12" s="21">
        <f>'ПАСПОРТ пункты 1, 2'!D41</f>
        <v>0</v>
      </c>
      <c r="C12" s="29"/>
      <c r="D12" s="29"/>
      <c r="E12" s="3"/>
      <c r="F12" s="3"/>
      <c r="G12" s="3"/>
      <c r="H12" s="3"/>
      <c r="I12" s="3"/>
      <c r="J12" s="3"/>
    </row>
    <row r="13" spans="1:14" x14ac:dyDescent="0.3">
      <c r="A13" s="5">
        <v>10</v>
      </c>
      <c r="B13" s="21">
        <f>'ПАСПОРТ пункты 1, 2'!D42</f>
        <v>0</v>
      </c>
      <c r="C13" s="29"/>
      <c r="D13" s="29"/>
      <c r="E13" s="3"/>
      <c r="F13" s="3"/>
      <c r="G13" s="3"/>
      <c r="H13" s="3"/>
      <c r="I13" s="3"/>
      <c r="J13" s="3"/>
    </row>
    <row r="14" spans="1:14" x14ac:dyDescent="0.3">
      <c r="A14" s="41" t="s">
        <v>191</v>
      </c>
      <c r="B14" s="21">
        <f>'ПАСПОРТ пункты 1, 2'!D43</f>
        <v>0</v>
      </c>
      <c r="C14" s="29"/>
      <c r="D14" s="29"/>
      <c r="E14" s="3"/>
      <c r="F14" s="3"/>
      <c r="G14" s="3"/>
      <c r="H14" s="3"/>
      <c r="I14" s="3"/>
      <c r="J14" s="3"/>
      <c r="K14" s="3"/>
      <c r="L14" s="3"/>
      <c r="M14" s="3"/>
      <c r="N14" s="3"/>
    </row>
    <row r="15" spans="1:14" x14ac:dyDescent="0.3">
      <c r="A15" s="24" t="s">
        <v>192</v>
      </c>
      <c r="B15" s="21">
        <f>'ПАСПОРТ пункты 1, 2'!D44</f>
        <v>0</v>
      </c>
      <c r="C15" s="29"/>
      <c r="D15" s="29"/>
      <c r="E15" s="38"/>
      <c r="F15" s="38"/>
      <c r="G15" s="38"/>
      <c r="H15" s="38"/>
      <c r="I15" s="38"/>
      <c r="J15" s="38"/>
      <c r="K15" s="38"/>
      <c r="L15" s="38"/>
      <c r="M15" s="38"/>
      <c r="N15" s="38"/>
    </row>
    <row r="16" spans="1:14" x14ac:dyDescent="0.3">
      <c r="A16" s="41" t="s">
        <v>287</v>
      </c>
      <c r="B16" s="21">
        <f>'ПАСПОРТ пункты 1, 2'!D45</f>
        <v>0</v>
      </c>
      <c r="C16" s="29"/>
      <c r="D16" s="29"/>
      <c r="E16" s="3"/>
      <c r="F16" s="3"/>
      <c r="G16" s="3"/>
      <c r="H16" s="3"/>
      <c r="I16" s="3"/>
      <c r="J16" s="3"/>
    </row>
    <row r="17" spans="1:14" x14ac:dyDescent="0.3">
      <c r="A17" s="5">
        <v>14</v>
      </c>
      <c r="B17" s="21">
        <f>'ПАСПОРТ пункты 1, 2'!D46</f>
        <v>0</v>
      </c>
      <c r="C17" s="29"/>
      <c r="D17" s="29"/>
      <c r="E17" s="3"/>
      <c r="F17" s="3"/>
      <c r="G17" s="3"/>
      <c r="H17" s="3"/>
      <c r="I17" s="3"/>
      <c r="J17" s="3"/>
    </row>
    <row r="18" spans="1:14" x14ac:dyDescent="0.3">
      <c r="A18" s="5">
        <v>15</v>
      </c>
      <c r="B18" s="21">
        <f>'ПАСПОРТ пункты 1, 2'!D47</f>
        <v>0</v>
      </c>
      <c r="C18" s="29"/>
      <c r="D18" s="29"/>
      <c r="E18" s="3"/>
      <c r="F18" s="3"/>
      <c r="G18" s="3"/>
      <c r="H18" s="3"/>
      <c r="I18" s="3"/>
      <c r="J18" s="3"/>
    </row>
    <row r="19" spans="1:14" x14ac:dyDescent="0.3">
      <c r="A19" s="41" t="s">
        <v>290</v>
      </c>
      <c r="B19" s="21">
        <f>'ПАСПОРТ пункты 1, 2'!D48</f>
        <v>0</v>
      </c>
      <c r="C19" s="29"/>
      <c r="D19" s="29"/>
      <c r="E19" s="3"/>
      <c r="F19" s="3"/>
      <c r="G19" s="3"/>
      <c r="H19" s="3"/>
      <c r="I19" s="3"/>
      <c r="J19" s="3"/>
      <c r="K19" s="3"/>
      <c r="L19" s="3"/>
      <c r="M19" s="3"/>
      <c r="N19" s="3"/>
    </row>
    <row r="20" spans="1:14" x14ac:dyDescent="0.3">
      <c r="A20" s="41" t="s">
        <v>293</v>
      </c>
      <c r="B20" s="21">
        <f>'ПАСПОРТ пункты 1, 2'!D49</f>
        <v>0</v>
      </c>
      <c r="C20" s="29"/>
      <c r="D20" s="29"/>
      <c r="E20" s="3"/>
      <c r="F20" s="3"/>
      <c r="G20" s="3"/>
      <c r="H20" s="3"/>
      <c r="I20" s="3"/>
      <c r="J20" s="3"/>
      <c r="K20" s="3"/>
      <c r="L20" s="3"/>
      <c r="M20" s="3"/>
      <c r="N20" s="3"/>
    </row>
    <row r="21" spans="1:14" x14ac:dyDescent="0.3">
      <c r="A21" s="24" t="s">
        <v>294</v>
      </c>
      <c r="B21" s="21">
        <f>'ПАСПОРТ пункты 1, 2'!D50</f>
        <v>0</v>
      </c>
      <c r="C21" s="29"/>
      <c r="D21" s="29"/>
      <c r="E21" s="38"/>
      <c r="F21" s="38"/>
      <c r="G21" s="38"/>
      <c r="H21" s="38"/>
      <c r="I21" s="38"/>
      <c r="J21" s="38"/>
      <c r="K21" s="38"/>
      <c r="L21" s="38"/>
      <c r="M21" s="38"/>
      <c r="N21" s="38"/>
    </row>
    <row r="22" spans="1:14" x14ac:dyDescent="0.3">
      <c r="A22" s="41" t="s">
        <v>291</v>
      </c>
      <c r="B22" s="21">
        <f>'ПАСПОРТ пункты 1, 2'!D51</f>
        <v>0</v>
      </c>
      <c r="C22" s="29"/>
      <c r="D22" s="29"/>
      <c r="E22" s="3"/>
      <c r="F22" s="3"/>
      <c r="G22" s="3"/>
      <c r="H22" s="3"/>
      <c r="I22" s="3"/>
      <c r="J22" s="3"/>
    </row>
    <row r="23" spans="1:14" x14ac:dyDescent="0.3">
      <c r="A23" s="5">
        <v>20</v>
      </c>
      <c r="B23" s="21">
        <f>'ПАСПОРТ пункты 1, 2'!D52</f>
        <v>0</v>
      </c>
      <c r="C23" s="29"/>
      <c r="D23" s="29"/>
      <c r="E23" s="3"/>
      <c r="F23" s="3"/>
      <c r="G23" s="3"/>
      <c r="H23" s="3"/>
      <c r="I23" s="3"/>
      <c r="J23" s="3"/>
    </row>
  </sheetData>
  <mergeCells count="1">
    <mergeCell ref="A1:D2"/>
  </mergeCells>
  <pageMargins left="0.70866141732283472" right="0.70866141732283472" top="0.74803149606299213" bottom="0.74803149606299213" header="0.31496062992125984" footer="0.31496062992125984"/>
  <pageSetup paperSize="9" scale="82" fitToHeight="0" orientation="landscape" r:id="rId1"/>
  <headerFooter>
    <oddFooter>&amp;R&amp;"Times New Roman,обычный"&amp;12&amp;P из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5"/>
  <sheetViews>
    <sheetView showGridLines="0" view="pageBreakPreview" topLeftCell="G1" zoomScale="98" zoomScaleNormal="60" zoomScaleSheetLayoutView="98" workbookViewId="0">
      <selection activeCell="E7" sqref="E7"/>
    </sheetView>
  </sheetViews>
  <sheetFormatPr defaultRowHeight="18.75" x14ac:dyDescent="0.3"/>
  <cols>
    <col min="1" max="1" width="7.28515625" style="2" customWidth="1"/>
    <col min="2" max="2" width="36.42578125" style="2" customWidth="1"/>
    <col min="3" max="3" width="33" style="2" customWidth="1"/>
    <col min="4" max="4" width="38.28515625" style="2" customWidth="1"/>
    <col min="5" max="5" width="37.42578125" style="2" customWidth="1"/>
    <col min="6" max="6" width="25.42578125" style="2" customWidth="1"/>
    <col min="7" max="7" width="22.28515625" style="2" customWidth="1"/>
    <col min="8" max="8" width="19" style="2" customWidth="1"/>
    <col min="9" max="9" width="24.7109375" style="2" customWidth="1"/>
    <col min="10" max="10" width="22.5703125" style="2" customWidth="1"/>
    <col min="11" max="11" width="20.42578125" style="2" customWidth="1"/>
    <col min="12" max="12" width="21.140625" style="2" customWidth="1"/>
    <col min="13" max="13" width="22" style="2" customWidth="1"/>
    <col min="14" max="14" width="38.140625" style="2" bestFit="1" customWidth="1"/>
    <col min="15" max="15" width="27.85546875" style="2" bestFit="1" customWidth="1"/>
    <col min="16" max="16" width="22.7109375" style="2" bestFit="1" customWidth="1"/>
    <col min="17" max="18" width="21.28515625" style="2" bestFit="1" customWidth="1"/>
    <col min="19" max="19" width="23" style="2" bestFit="1" customWidth="1"/>
    <col min="20" max="22" width="12.7109375" style="2" customWidth="1"/>
    <col min="23" max="23" width="9.140625" style="76"/>
    <col min="24" max="16384" width="9.140625" style="2"/>
  </cols>
  <sheetData>
    <row r="1" spans="1:17" x14ac:dyDescent="0.3">
      <c r="A1" s="75" t="s">
        <v>627</v>
      </c>
      <c r="B1" s="75"/>
      <c r="C1" s="75"/>
      <c r="D1" s="75"/>
      <c r="E1" s="75"/>
      <c r="F1" s="75"/>
      <c r="G1" s="75"/>
      <c r="H1" s="75"/>
      <c r="I1" s="75"/>
      <c r="J1" s="75"/>
      <c r="K1" s="75"/>
      <c r="L1" s="75"/>
      <c r="M1" s="75"/>
      <c r="N1" s="75"/>
    </row>
    <row r="2" spans="1:17" x14ac:dyDescent="0.3">
      <c r="A2" s="102"/>
      <c r="B2" s="102"/>
      <c r="C2" s="102"/>
      <c r="D2" s="102"/>
      <c r="E2" s="102"/>
      <c r="F2" s="102"/>
      <c r="G2" s="102"/>
      <c r="H2" s="102"/>
      <c r="I2" s="102"/>
      <c r="J2" s="102"/>
      <c r="K2" s="102"/>
      <c r="L2" s="102"/>
      <c r="M2" s="102"/>
      <c r="N2" s="102"/>
    </row>
    <row r="3" spans="1:17" ht="150" x14ac:dyDescent="0.3">
      <c r="A3" s="24" t="s">
        <v>278</v>
      </c>
      <c r="B3" s="74" t="s">
        <v>279</v>
      </c>
      <c r="C3" s="74" t="s">
        <v>75</v>
      </c>
      <c r="D3" s="74" t="s">
        <v>76</v>
      </c>
      <c r="E3" s="74" t="s">
        <v>674</v>
      </c>
      <c r="F3" s="74" t="s">
        <v>280</v>
      </c>
      <c r="G3" s="74" t="s">
        <v>426</v>
      </c>
      <c r="H3" s="74" t="s">
        <v>407</v>
      </c>
      <c r="I3" s="74" t="s">
        <v>281</v>
      </c>
      <c r="J3" s="74" t="s">
        <v>282</v>
      </c>
      <c r="K3" s="74" t="s">
        <v>623</v>
      </c>
      <c r="L3" s="74" t="s">
        <v>622</v>
      </c>
      <c r="M3" s="74" t="s">
        <v>621</v>
      </c>
      <c r="N3" s="74" t="s">
        <v>620</v>
      </c>
      <c r="O3" s="74" t="s">
        <v>624</v>
      </c>
      <c r="P3" s="46" t="s">
        <v>283</v>
      </c>
    </row>
    <row r="4" spans="1:17" x14ac:dyDescent="0.3">
      <c r="A4" s="5">
        <v>1</v>
      </c>
      <c r="B4" s="5">
        <v>2</v>
      </c>
      <c r="C4" s="5">
        <v>3</v>
      </c>
      <c r="D4" s="5">
        <v>4</v>
      </c>
      <c r="E4" s="5">
        <v>5</v>
      </c>
      <c r="F4" s="5">
        <v>6</v>
      </c>
      <c r="G4" s="5">
        <v>7</v>
      </c>
      <c r="H4" s="5">
        <v>8</v>
      </c>
      <c r="I4" s="5">
        <v>9</v>
      </c>
      <c r="J4" s="5">
        <v>10</v>
      </c>
      <c r="K4" s="5">
        <v>11</v>
      </c>
      <c r="L4" s="5">
        <v>12</v>
      </c>
      <c r="M4" s="5">
        <v>13</v>
      </c>
      <c r="N4" s="5">
        <v>14</v>
      </c>
      <c r="O4" s="5">
        <v>15</v>
      </c>
      <c r="P4" s="5">
        <v>16</v>
      </c>
    </row>
    <row r="5" spans="1:17" ht="75" x14ac:dyDescent="0.3">
      <c r="A5" s="22"/>
      <c r="B5" s="120" t="str">
        <f>'ПАСПОРТ пункты 1, 2'!A27</f>
        <v>Комплексное развитие с. Холмогоры  Архангельской области</v>
      </c>
      <c r="C5" s="46" t="s">
        <v>284</v>
      </c>
      <c r="D5" s="46" t="s">
        <v>284</v>
      </c>
      <c r="E5" s="36">
        <f>IF(B5&lt;&gt;0,'6 пункт'!G24-'6 пункт'!F24+1,"")</f>
        <v>1</v>
      </c>
      <c r="F5" s="46" t="s">
        <v>284</v>
      </c>
      <c r="G5" s="74" t="s">
        <v>284</v>
      </c>
      <c r="H5" s="74" t="s">
        <v>284</v>
      </c>
      <c r="I5" s="195">
        <f>('10 пункт'!I24+'10 пункт'!N24+'10 пункт'!S24)/('10 пункт'!E24+'10 пункт'!J24+'10 пункт'!O24)</f>
        <v>0</v>
      </c>
      <c r="J5" s="195">
        <f>(SUM('9 пункт'!E6:E24))/('6 пункт'!I24+SUM('9 пункт'!E6:E24))</f>
        <v>0</v>
      </c>
      <c r="K5" s="195">
        <f>('12 пункт'!C19/'12 пункт'!C17)</f>
        <v>0.95806312148724604</v>
      </c>
      <c r="L5" s="195" t="e">
        <f>'Соответствие проекта критериям '!K27</f>
        <v>#REF!</v>
      </c>
      <c r="M5" s="195">
        <f>'12 пункт'!C18/'12 пункт'!C6</f>
        <v>0.42416147224695755</v>
      </c>
      <c r="N5" s="195" t="e">
        <f>'13 пункт'!C6/'13 пункт'!E6</f>
        <v>#DIV/0!</v>
      </c>
      <c r="O5" s="197">
        <f>'3 пункт'!F21</f>
        <v>8</v>
      </c>
      <c r="P5" s="36" t="e">
        <f>'Соответствие проекта критериям '!AE6</f>
        <v>#REF!</v>
      </c>
      <c r="Q5" s="196"/>
    </row>
    <row r="6" spans="1:17" ht="168.75" x14ac:dyDescent="0.3">
      <c r="A6" s="41" t="s">
        <v>161</v>
      </c>
      <c r="B6" s="21" t="str">
        <f>'ПАСПОРТ пункты 1, 2'!D34</f>
        <v>Строительство объекта водоотведения: "Станция биологической очистки сточных (канализационных) вод  по адресу: Архангельская область, Холмогорский район, МО "Холмогорское", с. Холмогоры</v>
      </c>
      <c r="C6" s="21" t="str">
        <f>'6 пункт'!C5</f>
        <v>строительство</v>
      </c>
      <c r="D6" s="21" t="str">
        <f>'6 пункт'!D5</f>
        <v>коммунальная инфраструктура</v>
      </c>
      <c r="E6" s="36">
        <f>IF(B6&lt;&gt;0,'6 пункт'!G5-'6 пункт'!F5+1,"")</f>
        <v>1</v>
      </c>
      <c r="F6" s="36" t="str">
        <f>'6 пункт'!J5</f>
        <v>нет</v>
      </c>
      <c r="G6" s="36" t="str">
        <f>'7 пункт'!D5</f>
        <v>да</v>
      </c>
      <c r="H6" s="36" t="str">
        <f>'7 пункт'!F5</f>
        <v>да</v>
      </c>
      <c r="I6" s="46" t="s">
        <v>284</v>
      </c>
      <c r="J6" s="46" t="s">
        <v>284</v>
      </c>
      <c r="K6" s="46" t="s">
        <v>284</v>
      </c>
      <c r="L6" s="46" t="s">
        <v>284</v>
      </c>
      <c r="M6" s="46" t="s">
        <v>284</v>
      </c>
      <c r="N6" s="46" t="s">
        <v>284</v>
      </c>
      <c r="O6" s="46" t="s">
        <v>284</v>
      </c>
      <c r="P6" s="46" t="s">
        <v>284</v>
      </c>
    </row>
    <row r="7" spans="1:17" ht="187.5" x14ac:dyDescent="0.3">
      <c r="A7" s="41" t="s">
        <v>163</v>
      </c>
      <c r="B7" s="21" t="str">
        <f>'ПАСПОРТ пункты 1, 2'!D35</f>
        <v>Капитальный ремонт открытой универсальной площадки МАОУ "Холмогорская средняя школа имени М.В. Ломоносова"по адресу: Архангельская область, Холмогорский район, с. Холмогоры, ул. Октябрьская (ориентировочно д. 27А)</v>
      </c>
      <c r="C7" s="21" t="str">
        <f>'6 пункт'!C6</f>
        <v>капремонт</v>
      </c>
      <c r="D7" s="21" t="str">
        <f>'6 пункт'!D6</f>
        <v>образование</v>
      </c>
      <c r="E7" s="36">
        <f>IF(B7&lt;&gt;0,'6 пункт'!G6-'6 пункт'!F6+1,"")</f>
        <v>1</v>
      </c>
      <c r="F7" s="36" t="str">
        <f>'6 пункт'!J6</f>
        <v>нет</v>
      </c>
      <c r="G7" s="36" t="str">
        <f>'7 пункт'!D6</f>
        <v>да</v>
      </c>
      <c r="H7" s="36" t="str">
        <f>'7 пункт'!F6</f>
        <v>да</v>
      </c>
      <c r="I7" s="46" t="s">
        <v>284</v>
      </c>
      <c r="J7" s="46" t="s">
        <v>284</v>
      </c>
      <c r="K7" s="46" t="s">
        <v>284</v>
      </c>
      <c r="L7" s="46" t="s">
        <v>284</v>
      </c>
      <c r="M7" s="46" t="s">
        <v>284</v>
      </c>
      <c r="N7" s="46" t="s">
        <v>284</v>
      </c>
      <c r="O7" s="46" t="s">
        <v>284</v>
      </c>
      <c r="P7" s="46" t="s">
        <v>284</v>
      </c>
    </row>
    <row r="8" spans="1:17" x14ac:dyDescent="0.3">
      <c r="A8" s="24" t="s">
        <v>162</v>
      </c>
      <c r="B8" s="21">
        <f>'ПАСПОРТ пункты 1, 2'!D36</f>
        <v>0</v>
      </c>
      <c r="C8" s="21">
        <f>'6 пункт'!C7</f>
        <v>0</v>
      </c>
      <c r="D8" s="21">
        <f>'6 пункт'!D7</f>
        <v>0</v>
      </c>
      <c r="E8" s="36" t="str">
        <f>IF(B8&lt;&gt;0,'6 пункт'!G7-'6 пункт'!F7+1,"")</f>
        <v/>
      </c>
      <c r="F8" s="36">
        <f>'6 пункт'!J7</f>
        <v>0</v>
      </c>
      <c r="G8" s="36">
        <f>'7 пункт'!D7</f>
        <v>0</v>
      </c>
      <c r="H8" s="36">
        <f>'7 пункт'!F7</f>
        <v>0</v>
      </c>
      <c r="I8" s="46" t="s">
        <v>284</v>
      </c>
      <c r="J8" s="46" t="s">
        <v>284</v>
      </c>
      <c r="K8" s="46" t="s">
        <v>284</v>
      </c>
      <c r="L8" s="46" t="s">
        <v>284</v>
      </c>
      <c r="M8" s="46" t="s">
        <v>284</v>
      </c>
      <c r="N8" s="46" t="s">
        <v>284</v>
      </c>
      <c r="O8" s="46" t="s">
        <v>284</v>
      </c>
      <c r="P8" s="46" t="s">
        <v>284</v>
      </c>
    </row>
    <row r="9" spans="1:17" x14ac:dyDescent="0.3">
      <c r="A9" s="41" t="s">
        <v>185</v>
      </c>
      <c r="B9" s="21">
        <f>'ПАСПОРТ пункты 1, 2'!D37</f>
        <v>0</v>
      </c>
      <c r="C9" s="21">
        <f>'6 пункт'!C8</f>
        <v>0</v>
      </c>
      <c r="D9" s="21">
        <f>'6 пункт'!D8</f>
        <v>0</v>
      </c>
      <c r="E9" s="36" t="str">
        <f>IF(B9&lt;&gt;0,'6 пункт'!G8-'6 пункт'!F8+1,"")</f>
        <v/>
      </c>
      <c r="F9" s="36">
        <f>'6 пункт'!J8</f>
        <v>0</v>
      </c>
      <c r="G9" s="36">
        <f>'7 пункт'!D8</f>
        <v>0</v>
      </c>
      <c r="H9" s="36">
        <f>'7 пункт'!F8</f>
        <v>0</v>
      </c>
      <c r="I9" s="46" t="s">
        <v>284</v>
      </c>
      <c r="J9" s="46" t="s">
        <v>284</v>
      </c>
      <c r="K9" s="46" t="s">
        <v>284</v>
      </c>
      <c r="L9" s="46" t="s">
        <v>284</v>
      </c>
      <c r="M9" s="46" t="s">
        <v>284</v>
      </c>
      <c r="N9" s="46" t="s">
        <v>284</v>
      </c>
      <c r="O9" s="46" t="s">
        <v>284</v>
      </c>
      <c r="P9" s="46" t="s">
        <v>284</v>
      </c>
    </row>
    <row r="10" spans="1:17" x14ac:dyDescent="0.3">
      <c r="A10" s="24" t="s">
        <v>186</v>
      </c>
      <c r="B10" s="21">
        <f>'ПАСПОРТ пункты 1, 2'!D38</f>
        <v>0</v>
      </c>
      <c r="C10" s="21">
        <f>'6 пункт'!C9</f>
        <v>0</v>
      </c>
      <c r="D10" s="21">
        <f>'6 пункт'!D9</f>
        <v>0</v>
      </c>
      <c r="E10" s="36" t="str">
        <f>IF(B10&lt;&gt;0,'6 пункт'!G9-'6 пункт'!F9+1,"")</f>
        <v/>
      </c>
      <c r="F10" s="36">
        <f>'6 пункт'!J9</f>
        <v>0</v>
      </c>
      <c r="G10" s="36">
        <f>'7 пункт'!D9</f>
        <v>0</v>
      </c>
      <c r="H10" s="36">
        <f>'7 пункт'!F9</f>
        <v>0</v>
      </c>
      <c r="I10" s="46" t="s">
        <v>284</v>
      </c>
      <c r="J10" s="46" t="s">
        <v>284</v>
      </c>
      <c r="K10" s="46" t="s">
        <v>284</v>
      </c>
      <c r="L10" s="46" t="s">
        <v>284</v>
      </c>
      <c r="M10" s="46" t="s">
        <v>284</v>
      </c>
      <c r="N10" s="46" t="s">
        <v>284</v>
      </c>
      <c r="O10" s="46" t="s">
        <v>284</v>
      </c>
      <c r="P10" s="46" t="s">
        <v>284</v>
      </c>
    </row>
    <row r="11" spans="1:17" x14ac:dyDescent="0.3">
      <c r="A11" s="41" t="s">
        <v>187</v>
      </c>
      <c r="B11" s="21">
        <f>'ПАСПОРТ пункты 1, 2'!D39</f>
        <v>0</v>
      </c>
      <c r="C11" s="21">
        <f>'6 пункт'!C10</f>
        <v>0</v>
      </c>
      <c r="D11" s="21">
        <f>'6 пункт'!D10</f>
        <v>0</v>
      </c>
      <c r="E11" s="36" t="str">
        <f>IF(B11&lt;&gt;0,'6 пункт'!G10-'6 пункт'!F10+1,"")</f>
        <v/>
      </c>
      <c r="F11" s="36">
        <f>'6 пункт'!J10</f>
        <v>0</v>
      </c>
      <c r="G11" s="36">
        <f>'7 пункт'!D10</f>
        <v>0</v>
      </c>
      <c r="H11" s="36">
        <f>'7 пункт'!F10</f>
        <v>0</v>
      </c>
      <c r="I11" s="46" t="s">
        <v>284</v>
      </c>
      <c r="J11" s="46" t="s">
        <v>284</v>
      </c>
      <c r="K11" s="46" t="s">
        <v>284</v>
      </c>
      <c r="L11" s="46" t="s">
        <v>284</v>
      </c>
      <c r="M11" s="46" t="s">
        <v>284</v>
      </c>
      <c r="N11" s="46" t="s">
        <v>284</v>
      </c>
      <c r="O11" s="46" t="s">
        <v>284</v>
      </c>
      <c r="P11" s="46" t="s">
        <v>284</v>
      </c>
    </row>
    <row r="12" spans="1:17" x14ac:dyDescent="0.3">
      <c r="A12" s="24" t="s">
        <v>188</v>
      </c>
      <c r="B12" s="21">
        <f>'ПАСПОРТ пункты 1, 2'!D40</f>
        <v>0</v>
      </c>
      <c r="C12" s="21">
        <f>'6 пункт'!C11</f>
        <v>0</v>
      </c>
      <c r="D12" s="21">
        <f>'6 пункт'!D11</f>
        <v>0</v>
      </c>
      <c r="E12" s="36" t="str">
        <f>IF(B12&lt;&gt;0,'6 пункт'!G11-'6 пункт'!F11+1,"")</f>
        <v/>
      </c>
      <c r="F12" s="36">
        <f>'6 пункт'!J11</f>
        <v>0</v>
      </c>
      <c r="G12" s="36">
        <f>'7 пункт'!D11</f>
        <v>0</v>
      </c>
      <c r="H12" s="36">
        <f>'7 пункт'!F11</f>
        <v>0</v>
      </c>
      <c r="I12" s="46" t="s">
        <v>284</v>
      </c>
      <c r="J12" s="46" t="s">
        <v>284</v>
      </c>
      <c r="K12" s="46" t="s">
        <v>284</v>
      </c>
      <c r="L12" s="46" t="s">
        <v>284</v>
      </c>
      <c r="M12" s="46" t="s">
        <v>284</v>
      </c>
      <c r="N12" s="46" t="s">
        <v>284</v>
      </c>
      <c r="O12" s="46" t="s">
        <v>284</v>
      </c>
      <c r="P12" s="46" t="s">
        <v>284</v>
      </c>
    </row>
    <row r="13" spans="1:17" x14ac:dyDescent="0.3">
      <c r="A13" s="41" t="s">
        <v>189</v>
      </c>
      <c r="B13" s="21">
        <f>'ПАСПОРТ пункты 1, 2'!D41</f>
        <v>0</v>
      </c>
      <c r="C13" s="21">
        <f>'6 пункт'!C12</f>
        <v>0</v>
      </c>
      <c r="D13" s="21">
        <f>'6 пункт'!D12</f>
        <v>0</v>
      </c>
      <c r="E13" s="36" t="str">
        <f>IF(B13&lt;&gt;0,'6 пункт'!G12-'6 пункт'!F12+1,"")</f>
        <v/>
      </c>
      <c r="F13" s="36">
        <f>'6 пункт'!J12</f>
        <v>0</v>
      </c>
      <c r="G13" s="36">
        <f>'7 пункт'!D12</f>
        <v>0</v>
      </c>
      <c r="H13" s="36">
        <f>'7 пункт'!F12</f>
        <v>0</v>
      </c>
      <c r="I13" s="46" t="s">
        <v>284</v>
      </c>
      <c r="J13" s="46" t="s">
        <v>284</v>
      </c>
      <c r="K13" s="46" t="s">
        <v>284</v>
      </c>
      <c r="L13" s="46" t="s">
        <v>284</v>
      </c>
      <c r="M13" s="46" t="s">
        <v>284</v>
      </c>
      <c r="N13" s="46" t="s">
        <v>284</v>
      </c>
      <c r="O13" s="46" t="s">
        <v>284</v>
      </c>
      <c r="P13" s="46" t="s">
        <v>284</v>
      </c>
    </row>
    <row r="14" spans="1:17" x14ac:dyDescent="0.3">
      <c r="A14" s="24" t="s">
        <v>190</v>
      </c>
      <c r="B14" s="21">
        <f>'ПАСПОРТ пункты 1, 2'!D42</f>
        <v>0</v>
      </c>
      <c r="C14" s="21">
        <f>'6 пункт'!C13</f>
        <v>0</v>
      </c>
      <c r="D14" s="21">
        <f>'6 пункт'!D13</f>
        <v>0</v>
      </c>
      <c r="E14" s="36" t="str">
        <f>IF(B14&lt;&gt;0,'6 пункт'!G13-'6 пункт'!F13+1,"")</f>
        <v/>
      </c>
      <c r="F14" s="36">
        <f>'6 пункт'!J13</f>
        <v>0</v>
      </c>
      <c r="G14" s="36">
        <f>'7 пункт'!D13</f>
        <v>0</v>
      </c>
      <c r="H14" s="36">
        <f>'7 пункт'!F13</f>
        <v>0</v>
      </c>
      <c r="I14" s="46" t="s">
        <v>284</v>
      </c>
      <c r="J14" s="46" t="s">
        <v>284</v>
      </c>
      <c r="K14" s="46" t="s">
        <v>284</v>
      </c>
      <c r="L14" s="46" t="s">
        <v>284</v>
      </c>
      <c r="M14" s="46" t="s">
        <v>284</v>
      </c>
      <c r="N14" s="46" t="s">
        <v>284</v>
      </c>
      <c r="O14" s="46" t="s">
        <v>284</v>
      </c>
      <c r="P14" s="46" t="s">
        <v>284</v>
      </c>
    </row>
    <row r="15" spans="1:17" x14ac:dyDescent="0.3">
      <c r="A15" s="41" t="s">
        <v>191</v>
      </c>
      <c r="B15" s="21">
        <f>'ПАСПОРТ пункты 1, 2'!D43</f>
        <v>0</v>
      </c>
      <c r="C15" s="21">
        <f>'6 пункт'!C14</f>
        <v>0</v>
      </c>
      <c r="D15" s="21">
        <f>'6 пункт'!D14</f>
        <v>0</v>
      </c>
      <c r="E15" s="36" t="str">
        <f>IF(B15&lt;&gt;0,'6 пункт'!G14-'6 пункт'!F14+1,"")</f>
        <v/>
      </c>
      <c r="F15" s="36">
        <f>'6 пункт'!J14</f>
        <v>0</v>
      </c>
      <c r="G15" s="36">
        <f>'7 пункт'!D14</f>
        <v>0</v>
      </c>
      <c r="H15" s="36">
        <f>'7 пункт'!F14</f>
        <v>0</v>
      </c>
      <c r="I15" s="46" t="s">
        <v>284</v>
      </c>
      <c r="J15" s="46" t="s">
        <v>284</v>
      </c>
      <c r="K15" s="46" t="s">
        <v>284</v>
      </c>
      <c r="L15" s="46" t="s">
        <v>284</v>
      </c>
      <c r="M15" s="46" t="s">
        <v>284</v>
      </c>
      <c r="N15" s="46" t="s">
        <v>284</v>
      </c>
      <c r="O15" s="46" t="s">
        <v>284</v>
      </c>
      <c r="P15" s="46" t="s">
        <v>284</v>
      </c>
    </row>
    <row r="16" spans="1:17" x14ac:dyDescent="0.3">
      <c r="A16" s="24" t="s">
        <v>192</v>
      </c>
      <c r="B16" s="21">
        <f>'ПАСПОРТ пункты 1, 2'!D44</f>
        <v>0</v>
      </c>
      <c r="C16" s="21">
        <f>'6 пункт'!C15</f>
        <v>0</v>
      </c>
      <c r="D16" s="21">
        <f>'6 пункт'!D15</f>
        <v>0</v>
      </c>
      <c r="E16" s="36" t="str">
        <f>IF(B16&lt;&gt;0,'6 пункт'!G15-'6 пункт'!F15+1,"")</f>
        <v/>
      </c>
      <c r="F16" s="36">
        <f>'6 пункт'!J15</f>
        <v>0</v>
      </c>
      <c r="G16" s="36">
        <f>'7 пункт'!D15</f>
        <v>0</v>
      </c>
      <c r="H16" s="36">
        <f>'7 пункт'!F15</f>
        <v>0</v>
      </c>
      <c r="I16" s="46" t="s">
        <v>284</v>
      </c>
      <c r="J16" s="46" t="s">
        <v>284</v>
      </c>
      <c r="K16" s="46" t="s">
        <v>284</v>
      </c>
      <c r="L16" s="46" t="s">
        <v>284</v>
      </c>
      <c r="M16" s="46" t="s">
        <v>284</v>
      </c>
      <c r="N16" s="46" t="s">
        <v>284</v>
      </c>
      <c r="O16" s="46" t="s">
        <v>284</v>
      </c>
      <c r="P16" s="46" t="s">
        <v>284</v>
      </c>
    </row>
    <row r="17" spans="1:16" x14ac:dyDescent="0.3">
      <c r="A17" s="41" t="s">
        <v>287</v>
      </c>
      <c r="B17" s="21">
        <f>'ПАСПОРТ пункты 1, 2'!D45</f>
        <v>0</v>
      </c>
      <c r="C17" s="21">
        <f>'6 пункт'!C16</f>
        <v>0</v>
      </c>
      <c r="D17" s="21">
        <f>'6 пункт'!D16</f>
        <v>0</v>
      </c>
      <c r="E17" s="36" t="str">
        <f>IF(B17&lt;&gt;0,'6 пункт'!G16-'6 пункт'!F16+1,"")</f>
        <v/>
      </c>
      <c r="F17" s="36">
        <f>'6 пункт'!J16</f>
        <v>0</v>
      </c>
      <c r="G17" s="36">
        <f>'7 пункт'!D16</f>
        <v>0</v>
      </c>
      <c r="H17" s="36">
        <f>'7 пункт'!F16</f>
        <v>0</v>
      </c>
      <c r="I17" s="46" t="s">
        <v>284</v>
      </c>
      <c r="J17" s="46" t="s">
        <v>284</v>
      </c>
      <c r="K17" s="46" t="s">
        <v>284</v>
      </c>
      <c r="L17" s="46" t="s">
        <v>284</v>
      </c>
      <c r="M17" s="46" t="s">
        <v>284</v>
      </c>
      <c r="N17" s="46" t="s">
        <v>284</v>
      </c>
      <c r="O17" s="46" t="s">
        <v>284</v>
      </c>
      <c r="P17" s="46" t="s">
        <v>284</v>
      </c>
    </row>
    <row r="18" spans="1:16" x14ac:dyDescent="0.3">
      <c r="A18" s="24" t="s">
        <v>288</v>
      </c>
      <c r="B18" s="21">
        <f>'ПАСПОРТ пункты 1, 2'!D46</f>
        <v>0</v>
      </c>
      <c r="C18" s="21">
        <f>'6 пункт'!C17</f>
        <v>0</v>
      </c>
      <c r="D18" s="21">
        <f>'6 пункт'!D17</f>
        <v>0</v>
      </c>
      <c r="E18" s="36" t="str">
        <f>IF(B18&lt;&gt;0,'6 пункт'!G17-'6 пункт'!F17+1,"")</f>
        <v/>
      </c>
      <c r="F18" s="36">
        <f>'6 пункт'!J17</f>
        <v>0</v>
      </c>
      <c r="G18" s="36">
        <f>'7 пункт'!D17</f>
        <v>0</v>
      </c>
      <c r="H18" s="36">
        <f>'7 пункт'!F17</f>
        <v>0</v>
      </c>
      <c r="I18" s="46" t="s">
        <v>284</v>
      </c>
      <c r="J18" s="46" t="s">
        <v>284</v>
      </c>
      <c r="K18" s="46" t="s">
        <v>284</v>
      </c>
      <c r="L18" s="46" t="s">
        <v>284</v>
      </c>
      <c r="M18" s="46" t="s">
        <v>284</v>
      </c>
      <c r="N18" s="46" t="s">
        <v>284</v>
      </c>
      <c r="O18" s="46" t="s">
        <v>284</v>
      </c>
      <c r="P18" s="46" t="s">
        <v>284</v>
      </c>
    </row>
    <row r="19" spans="1:16" x14ac:dyDescent="0.3">
      <c r="A19" s="41" t="s">
        <v>289</v>
      </c>
      <c r="B19" s="21">
        <f>'ПАСПОРТ пункты 1, 2'!D47</f>
        <v>0</v>
      </c>
      <c r="C19" s="21">
        <f>'6 пункт'!C18</f>
        <v>0</v>
      </c>
      <c r="D19" s="21">
        <f>'6 пункт'!D18</f>
        <v>0</v>
      </c>
      <c r="E19" s="36" t="str">
        <f>IF(B19&lt;&gt;0,'6 пункт'!G18-'6 пункт'!F18+1,"")</f>
        <v/>
      </c>
      <c r="F19" s="36">
        <f>'6 пункт'!J18</f>
        <v>0</v>
      </c>
      <c r="G19" s="36">
        <f>'7 пункт'!D18</f>
        <v>0</v>
      </c>
      <c r="H19" s="36">
        <f>'7 пункт'!F18</f>
        <v>0</v>
      </c>
      <c r="I19" s="46" t="s">
        <v>284</v>
      </c>
      <c r="J19" s="46" t="s">
        <v>284</v>
      </c>
      <c r="K19" s="46" t="s">
        <v>284</v>
      </c>
      <c r="L19" s="46" t="s">
        <v>284</v>
      </c>
      <c r="M19" s="46" t="s">
        <v>284</v>
      </c>
      <c r="N19" s="46" t="s">
        <v>284</v>
      </c>
      <c r="O19" s="46" t="s">
        <v>284</v>
      </c>
      <c r="P19" s="46" t="s">
        <v>284</v>
      </c>
    </row>
    <row r="20" spans="1:16" x14ac:dyDescent="0.3">
      <c r="A20" s="24" t="s">
        <v>290</v>
      </c>
      <c r="B20" s="21">
        <f>'ПАСПОРТ пункты 1, 2'!D48</f>
        <v>0</v>
      </c>
      <c r="C20" s="21">
        <f>'6 пункт'!C19</f>
        <v>0</v>
      </c>
      <c r="D20" s="21">
        <f>'6 пункт'!D19</f>
        <v>0</v>
      </c>
      <c r="E20" s="36" t="str">
        <f>IF(B20&lt;&gt;0,'6 пункт'!G19-'6 пункт'!F19+1,"")</f>
        <v/>
      </c>
      <c r="F20" s="36">
        <f>'6 пункт'!J19</f>
        <v>0</v>
      </c>
      <c r="G20" s="36">
        <f>'7 пункт'!D19</f>
        <v>0</v>
      </c>
      <c r="H20" s="36">
        <f>'7 пункт'!F19</f>
        <v>0</v>
      </c>
      <c r="I20" s="46" t="s">
        <v>284</v>
      </c>
      <c r="J20" s="46" t="s">
        <v>284</v>
      </c>
      <c r="K20" s="46" t="s">
        <v>284</v>
      </c>
      <c r="L20" s="46" t="s">
        <v>284</v>
      </c>
      <c r="M20" s="46" t="s">
        <v>284</v>
      </c>
      <c r="N20" s="46" t="s">
        <v>284</v>
      </c>
      <c r="O20" s="46" t="s">
        <v>284</v>
      </c>
      <c r="P20" s="46" t="s">
        <v>284</v>
      </c>
    </row>
    <row r="21" spans="1:16" x14ac:dyDescent="0.3">
      <c r="A21" s="41" t="s">
        <v>293</v>
      </c>
      <c r="B21" s="21">
        <f>'ПАСПОРТ пункты 1, 2'!D49</f>
        <v>0</v>
      </c>
      <c r="C21" s="21">
        <f>'6 пункт'!C20</f>
        <v>0</v>
      </c>
      <c r="D21" s="21">
        <f>'6 пункт'!D20</f>
        <v>0</v>
      </c>
      <c r="E21" s="36" t="str">
        <f>IF(B21&lt;&gt;0,'6 пункт'!G20-'6 пункт'!F20+1,"")</f>
        <v/>
      </c>
      <c r="F21" s="36">
        <f>'6 пункт'!J20</f>
        <v>0</v>
      </c>
      <c r="G21" s="36">
        <f>'7 пункт'!D20</f>
        <v>0</v>
      </c>
      <c r="H21" s="36">
        <f>'7 пункт'!F20</f>
        <v>0</v>
      </c>
      <c r="I21" s="46" t="s">
        <v>284</v>
      </c>
      <c r="J21" s="46" t="s">
        <v>284</v>
      </c>
      <c r="K21" s="46" t="s">
        <v>284</v>
      </c>
      <c r="L21" s="46" t="s">
        <v>284</v>
      </c>
      <c r="M21" s="46" t="s">
        <v>284</v>
      </c>
      <c r="N21" s="46" t="s">
        <v>284</v>
      </c>
      <c r="O21" s="46" t="s">
        <v>284</v>
      </c>
      <c r="P21" s="46" t="s">
        <v>284</v>
      </c>
    </row>
    <row r="22" spans="1:16" x14ac:dyDescent="0.3">
      <c r="A22" s="24" t="s">
        <v>294</v>
      </c>
      <c r="B22" s="21">
        <f>'ПАСПОРТ пункты 1, 2'!D50</f>
        <v>0</v>
      </c>
      <c r="C22" s="21">
        <f>'6 пункт'!C21</f>
        <v>0</v>
      </c>
      <c r="D22" s="21">
        <f>'6 пункт'!D21</f>
        <v>0</v>
      </c>
      <c r="E22" s="36" t="str">
        <f>IF(B22&lt;&gt;0,'6 пункт'!G21-'6 пункт'!F21+1,"")</f>
        <v/>
      </c>
      <c r="F22" s="36">
        <f>'6 пункт'!J21</f>
        <v>0</v>
      </c>
      <c r="G22" s="36">
        <f>'7 пункт'!D21</f>
        <v>0</v>
      </c>
      <c r="H22" s="36">
        <f>'7 пункт'!F21</f>
        <v>0</v>
      </c>
      <c r="I22" s="46" t="s">
        <v>284</v>
      </c>
      <c r="J22" s="46" t="s">
        <v>284</v>
      </c>
      <c r="K22" s="46" t="s">
        <v>284</v>
      </c>
      <c r="L22" s="46" t="s">
        <v>284</v>
      </c>
      <c r="M22" s="46" t="s">
        <v>284</v>
      </c>
      <c r="N22" s="46" t="s">
        <v>284</v>
      </c>
      <c r="O22" s="46" t="s">
        <v>284</v>
      </c>
      <c r="P22" s="46" t="s">
        <v>284</v>
      </c>
    </row>
    <row r="23" spans="1:16" x14ac:dyDescent="0.3">
      <c r="A23" s="41" t="s">
        <v>291</v>
      </c>
      <c r="B23" s="21">
        <f>'ПАСПОРТ пункты 1, 2'!D51</f>
        <v>0</v>
      </c>
      <c r="C23" s="21">
        <f>'6 пункт'!C22</f>
        <v>0</v>
      </c>
      <c r="D23" s="21">
        <f>'6 пункт'!D22</f>
        <v>0</v>
      </c>
      <c r="E23" s="36" t="str">
        <f>IF(B23&lt;&gt;0,'6 пункт'!G22-'6 пункт'!F22+1,"")</f>
        <v/>
      </c>
      <c r="F23" s="36">
        <f>'6 пункт'!J22</f>
        <v>0</v>
      </c>
      <c r="G23" s="36">
        <f>'7 пункт'!D22</f>
        <v>0</v>
      </c>
      <c r="H23" s="36">
        <f>'7 пункт'!F22</f>
        <v>0</v>
      </c>
      <c r="I23" s="46" t="s">
        <v>284</v>
      </c>
      <c r="J23" s="46" t="s">
        <v>284</v>
      </c>
      <c r="K23" s="46" t="s">
        <v>284</v>
      </c>
      <c r="L23" s="46" t="s">
        <v>284</v>
      </c>
      <c r="M23" s="46" t="s">
        <v>284</v>
      </c>
      <c r="N23" s="46" t="s">
        <v>284</v>
      </c>
      <c r="O23" s="46" t="s">
        <v>284</v>
      </c>
      <c r="P23" s="46" t="s">
        <v>284</v>
      </c>
    </row>
    <row r="24" spans="1:16" x14ac:dyDescent="0.3">
      <c r="A24" s="24" t="s">
        <v>292</v>
      </c>
      <c r="B24" s="21">
        <f>'ПАСПОРТ пункты 1, 2'!D52</f>
        <v>0</v>
      </c>
      <c r="C24" s="21">
        <f>'6 пункт'!C23</f>
        <v>0</v>
      </c>
      <c r="D24" s="21">
        <f>'6 пункт'!D23</f>
        <v>0</v>
      </c>
      <c r="E24" s="36" t="str">
        <f>IF(B24&lt;&gt;0,'6 пункт'!G23-'6 пункт'!F23+1,"")</f>
        <v/>
      </c>
      <c r="F24" s="36">
        <f>'6 пункт'!J23</f>
        <v>0</v>
      </c>
      <c r="G24" s="36">
        <f>'7 пункт'!D23</f>
        <v>0</v>
      </c>
      <c r="H24" s="36">
        <f>'7 пункт'!F23</f>
        <v>0</v>
      </c>
      <c r="I24" s="46" t="s">
        <v>284</v>
      </c>
      <c r="J24" s="46" t="s">
        <v>284</v>
      </c>
      <c r="K24" s="46" t="s">
        <v>284</v>
      </c>
      <c r="L24" s="46" t="s">
        <v>284</v>
      </c>
      <c r="M24" s="46" t="s">
        <v>284</v>
      </c>
      <c r="N24" s="46" t="s">
        <v>284</v>
      </c>
      <c r="O24" s="46" t="s">
        <v>284</v>
      </c>
      <c r="P24" s="46" t="s">
        <v>284</v>
      </c>
    </row>
    <row r="25" spans="1:16" ht="22.5" x14ac:dyDescent="0.3">
      <c r="A25" s="2" t="s">
        <v>675</v>
      </c>
    </row>
  </sheetData>
  <pageMargins left="0.70866141732283472" right="0.70866141732283472" top="0.74803149606299213" bottom="0.74803149606299213" header="0.31496062992125984" footer="0.31496062992125984"/>
  <pageSetup paperSize="9" scale="31" fitToHeight="0" orientation="landscape" r:id="rId1"/>
  <headerFooter>
    <oddFooter>&amp;R&amp;"Times New Roman,обычный"&amp;12&amp;P из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AE27"/>
  <sheetViews>
    <sheetView showGridLines="0" topLeftCell="Z1" zoomScale="80" zoomScaleNormal="80" workbookViewId="0">
      <selection activeCell="B6" sqref="B6"/>
    </sheetView>
  </sheetViews>
  <sheetFormatPr defaultRowHeight="15" x14ac:dyDescent="0.25"/>
  <cols>
    <col min="1" max="1" width="15.85546875" bestFit="1" customWidth="1"/>
    <col min="2" max="2" width="37" bestFit="1" customWidth="1"/>
    <col min="3" max="3" width="41.28515625" bestFit="1" customWidth="1"/>
    <col min="4" max="4" width="25" bestFit="1" customWidth="1"/>
    <col min="5" max="5" width="42.5703125" bestFit="1" customWidth="1"/>
    <col min="6" max="7" width="25" bestFit="1" customWidth="1"/>
    <col min="8" max="8" width="29.85546875" bestFit="1" customWidth="1"/>
    <col min="9" max="9" width="22.7109375" bestFit="1" customWidth="1"/>
    <col min="10" max="10" width="29.5703125" bestFit="1" customWidth="1"/>
    <col min="11" max="11" width="45.85546875" bestFit="1" customWidth="1"/>
    <col min="12" max="12" width="29.28515625" bestFit="1" customWidth="1"/>
    <col min="13" max="13" width="29.85546875" bestFit="1" customWidth="1"/>
    <col min="14" max="14" width="40.140625" bestFit="1" customWidth="1"/>
    <col min="15" max="15" width="34.42578125" bestFit="1" customWidth="1"/>
    <col min="16" max="16" width="25" bestFit="1" customWidth="1"/>
    <col min="17" max="17" width="35.140625" bestFit="1" customWidth="1"/>
    <col min="18" max="18" width="27.85546875" bestFit="1" customWidth="1"/>
    <col min="19" max="19" width="25" bestFit="1" customWidth="1"/>
    <col min="20" max="20" width="56.140625" customWidth="1"/>
    <col min="21" max="21" width="27.85546875" bestFit="1" customWidth="1"/>
    <col min="22" max="22" width="25" bestFit="1" customWidth="1"/>
    <col min="23" max="23" width="59.28515625" customWidth="1"/>
    <col min="24" max="24" width="17.28515625" bestFit="1" customWidth="1"/>
    <col min="25" max="25" width="12.140625" bestFit="1" customWidth="1"/>
    <col min="26" max="26" width="56.140625" customWidth="1"/>
    <col min="27" max="27" width="66.42578125" bestFit="1" customWidth="1"/>
    <col min="28" max="28" width="56.140625" bestFit="1" customWidth="1"/>
    <col min="29" max="29" width="24.42578125" bestFit="1" customWidth="1"/>
    <col min="30" max="30" width="62.42578125" customWidth="1"/>
    <col min="31" max="31" width="22" customWidth="1"/>
  </cols>
  <sheetData>
    <row r="1" spans="1:31" ht="18.75" x14ac:dyDescent="0.3">
      <c r="A1" s="3"/>
      <c r="B1" s="94" t="s">
        <v>422</v>
      </c>
      <c r="C1" s="94"/>
      <c r="D1" s="94"/>
      <c r="E1" s="94"/>
      <c r="F1" s="94"/>
      <c r="G1" s="94"/>
      <c r="H1" s="94"/>
      <c r="I1" s="94"/>
      <c r="J1" s="94"/>
      <c r="K1" s="94"/>
      <c r="L1" s="94"/>
      <c r="M1" s="94"/>
      <c r="N1" s="94"/>
      <c r="O1" s="94"/>
      <c r="P1" s="94"/>
      <c r="Q1" s="94"/>
      <c r="R1" s="94"/>
      <c r="S1" s="94"/>
      <c r="T1" s="94"/>
      <c r="U1" s="94"/>
      <c r="V1" s="94"/>
      <c r="W1" s="94"/>
      <c r="X1" s="94"/>
      <c r="Y1" s="94"/>
      <c r="Z1" s="95" t="s">
        <v>423</v>
      </c>
      <c r="AA1" s="94"/>
      <c r="AB1" s="94"/>
      <c r="AC1" s="94"/>
      <c r="AD1" s="94"/>
      <c r="AE1" s="96"/>
    </row>
    <row r="2" spans="1:31" ht="222.75" customHeight="1" x14ac:dyDescent="0.25">
      <c r="A2" s="5"/>
      <c r="B2" s="90" t="s">
        <v>77</v>
      </c>
      <c r="C2" s="90" t="s">
        <v>284</v>
      </c>
      <c r="D2" s="90" t="s">
        <v>284</v>
      </c>
      <c r="E2" s="90" t="s">
        <v>78</v>
      </c>
      <c r="F2" s="90" t="s">
        <v>284</v>
      </c>
      <c r="G2" s="90" t="s">
        <v>284</v>
      </c>
      <c r="H2" s="90" t="s">
        <v>451</v>
      </c>
      <c r="I2" s="90" t="s">
        <v>284</v>
      </c>
      <c r="J2" s="90" t="s">
        <v>284</v>
      </c>
      <c r="K2" s="90" t="s">
        <v>79</v>
      </c>
      <c r="L2" s="90" t="s">
        <v>284</v>
      </c>
      <c r="M2" s="90" t="s">
        <v>284</v>
      </c>
      <c r="N2" s="90" t="s">
        <v>452</v>
      </c>
      <c r="O2" s="90" t="s">
        <v>284</v>
      </c>
      <c r="P2" s="90" t="s">
        <v>284</v>
      </c>
      <c r="Q2" s="90" t="s">
        <v>454</v>
      </c>
      <c r="R2" s="90" t="s">
        <v>284</v>
      </c>
      <c r="S2" s="90" t="s">
        <v>284</v>
      </c>
      <c r="T2" s="90" t="s">
        <v>80</v>
      </c>
      <c r="U2" s="90" t="s">
        <v>284</v>
      </c>
      <c r="V2" s="90" t="s">
        <v>284</v>
      </c>
      <c r="W2" s="90" t="s">
        <v>81</v>
      </c>
      <c r="X2" s="90" t="s">
        <v>284</v>
      </c>
      <c r="Y2" s="90" t="s">
        <v>284</v>
      </c>
      <c r="Z2" s="90" t="s">
        <v>82</v>
      </c>
      <c r="AA2" s="90" t="s">
        <v>83</v>
      </c>
      <c r="AB2" s="90" t="s">
        <v>284</v>
      </c>
      <c r="AC2" s="90" t="s">
        <v>284</v>
      </c>
      <c r="AD2" s="90" t="s">
        <v>84</v>
      </c>
      <c r="AE2" s="91" t="s">
        <v>284</v>
      </c>
    </row>
    <row r="3" spans="1:31" ht="165.75" customHeight="1" x14ac:dyDescent="0.25">
      <c r="A3" s="5"/>
      <c r="B3" s="92" t="s">
        <v>85</v>
      </c>
      <c r="C3" s="90" t="s">
        <v>284</v>
      </c>
      <c r="D3" s="90" t="s">
        <v>284</v>
      </c>
      <c r="E3" s="92" t="s">
        <v>85</v>
      </c>
      <c r="F3" s="90" t="s">
        <v>284</v>
      </c>
      <c r="G3" s="90" t="s">
        <v>284</v>
      </c>
      <c r="H3" s="92" t="s">
        <v>86</v>
      </c>
      <c r="I3" s="90" t="s">
        <v>284</v>
      </c>
      <c r="J3" s="90" t="s">
        <v>284</v>
      </c>
      <c r="K3" s="90" t="s">
        <v>87</v>
      </c>
      <c r="L3" s="90" t="s">
        <v>284</v>
      </c>
      <c r="M3" s="90" t="s">
        <v>284</v>
      </c>
      <c r="N3" s="90" t="s">
        <v>453</v>
      </c>
      <c r="O3" s="90" t="s">
        <v>284</v>
      </c>
      <c r="P3" s="90" t="s">
        <v>284</v>
      </c>
      <c r="Q3" s="90" t="s">
        <v>449</v>
      </c>
      <c r="R3" s="90" t="s">
        <v>284</v>
      </c>
      <c r="S3" s="90" t="s">
        <v>284</v>
      </c>
      <c r="T3" s="90" t="s">
        <v>88</v>
      </c>
      <c r="U3" s="90" t="s">
        <v>284</v>
      </c>
      <c r="V3" s="90" t="s">
        <v>284</v>
      </c>
      <c r="W3" s="90" t="s">
        <v>450</v>
      </c>
      <c r="X3" s="90" t="s">
        <v>284</v>
      </c>
      <c r="Y3" s="90" t="s">
        <v>284</v>
      </c>
      <c r="Z3" s="90" t="s">
        <v>424</v>
      </c>
      <c r="AA3" s="90" t="s">
        <v>428</v>
      </c>
      <c r="AB3" s="90" t="s">
        <v>429</v>
      </c>
      <c r="AC3" s="90" t="s">
        <v>284</v>
      </c>
      <c r="AD3" s="90" t="s">
        <v>425</v>
      </c>
      <c r="AE3" s="91" t="s">
        <v>284</v>
      </c>
    </row>
    <row r="4" spans="1:31" ht="200.25" customHeight="1" x14ac:dyDescent="0.25">
      <c r="A4" s="74" t="s">
        <v>73</v>
      </c>
      <c r="B4" s="90" t="s">
        <v>413</v>
      </c>
      <c r="C4" s="90" t="s">
        <v>89</v>
      </c>
      <c r="D4" s="90" t="s">
        <v>90</v>
      </c>
      <c r="E4" s="90" t="s">
        <v>414</v>
      </c>
      <c r="F4" s="90" t="s">
        <v>89</v>
      </c>
      <c r="G4" s="90" t="s">
        <v>91</v>
      </c>
      <c r="H4" s="90" t="s">
        <v>606</v>
      </c>
      <c r="I4" s="90" t="s">
        <v>89</v>
      </c>
      <c r="J4" s="90" t="s">
        <v>92</v>
      </c>
      <c r="K4" s="90" t="s">
        <v>415</v>
      </c>
      <c r="L4" s="90" t="s">
        <v>89</v>
      </c>
      <c r="M4" s="90" t="s">
        <v>93</v>
      </c>
      <c r="N4" s="90" t="s">
        <v>416</v>
      </c>
      <c r="O4" s="90" t="s">
        <v>89</v>
      </c>
      <c r="P4" s="90" t="s">
        <v>94</v>
      </c>
      <c r="Q4" s="90" t="s">
        <v>418</v>
      </c>
      <c r="R4" s="90" t="s">
        <v>89</v>
      </c>
      <c r="S4" s="90" t="s">
        <v>95</v>
      </c>
      <c r="T4" s="90" t="s">
        <v>417</v>
      </c>
      <c r="U4" s="90" t="s">
        <v>89</v>
      </c>
      <c r="V4" s="90" t="s">
        <v>96</v>
      </c>
      <c r="W4" s="90" t="s">
        <v>419</v>
      </c>
      <c r="X4" s="90" t="s">
        <v>89</v>
      </c>
      <c r="Y4" s="90" t="s">
        <v>97</v>
      </c>
      <c r="Z4" s="90" t="s">
        <v>412</v>
      </c>
      <c r="AA4" s="90" t="s">
        <v>420</v>
      </c>
      <c r="AB4" s="90" t="s">
        <v>411</v>
      </c>
      <c r="AC4" s="90" t="s">
        <v>98</v>
      </c>
      <c r="AD4" s="90" t="s">
        <v>410</v>
      </c>
      <c r="AE4" s="91" t="s">
        <v>74</v>
      </c>
    </row>
    <row r="5" spans="1:31" s="1" customFormat="1" ht="18.75" x14ac:dyDescent="0.25">
      <c r="A5" s="5">
        <v>0</v>
      </c>
      <c r="B5" s="90">
        <v>1</v>
      </c>
      <c r="C5" s="90">
        <v>2</v>
      </c>
      <c r="D5" s="90">
        <v>3</v>
      </c>
      <c r="E5" s="90">
        <v>4</v>
      </c>
      <c r="F5" s="90">
        <v>5</v>
      </c>
      <c r="G5" s="90">
        <v>6</v>
      </c>
      <c r="H5" s="90">
        <v>7</v>
      </c>
      <c r="I5" s="90">
        <v>8</v>
      </c>
      <c r="J5" s="90">
        <v>9</v>
      </c>
      <c r="K5" s="90">
        <v>10</v>
      </c>
      <c r="L5" s="90">
        <v>11</v>
      </c>
      <c r="M5" s="90">
        <v>12</v>
      </c>
      <c r="N5" s="90">
        <v>13</v>
      </c>
      <c r="O5" s="90">
        <v>14</v>
      </c>
      <c r="P5" s="90">
        <v>15</v>
      </c>
      <c r="Q5" s="90">
        <v>16</v>
      </c>
      <c r="R5" s="90">
        <v>17</v>
      </c>
      <c r="S5" s="90">
        <v>18</v>
      </c>
      <c r="T5" s="90">
        <v>19</v>
      </c>
      <c r="U5" s="90">
        <v>20</v>
      </c>
      <c r="V5" s="90">
        <v>21</v>
      </c>
      <c r="W5" s="90">
        <v>22</v>
      </c>
      <c r="X5" s="90">
        <v>23</v>
      </c>
      <c r="Y5" s="90">
        <v>24</v>
      </c>
      <c r="Z5" s="90">
        <v>25</v>
      </c>
      <c r="AA5" s="90">
        <v>26</v>
      </c>
      <c r="AB5" s="90">
        <v>27</v>
      </c>
      <c r="AC5" s="90">
        <v>28</v>
      </c>
      <c r="AD5" s="90">
        <v>29</v>
      </c>
      <c r="AE5" s="90">
        <v>30</v>
      </c>
    </row>
    <row r="6" spans="1:31" s="93" customFormat="1" ht="33" customHeight="1" x14ac:dyDescent="0.25">
      <c r="A6" s="15" t="e">
        <f>SUM(A7:A26)</f>
        <v>#REF!</v>
      </c>
      <c r="B6" s="15">
        <f>IF('22 пункт'!I5&lt;0.01,0,IF('22 пункт'!I5&gt;=0.1,10,ROUNDDOWN('22 пункт'!I5/0.01,0)))</f>
        <v>0</v>
      </c>
      <c r="C6" s="73">
        <v>8</v>
      </c>
      <c r="D6" s="15">
        <f>B6*C6</f>
        <v>0</v>
      </c>
      <c r="E6" s="15">
        <f>IF('22 пункт'!J5&lt;0.01,0,IF('22 пункт'!J5&gt;=0.1,10,ROUNDDOWN('22 пункт'!J5/0.01,0)))</f>
        <v>0</v>
      </c>
      <c r="F6" s="73">
        <v>8</v>
      </c>
      <c r="G6" s="15">
        <f>E6*F6</f>
        <v>0</v>
      </c>
      <c r="H6" s="15">
        <f>IF(H7&lt;=1,9,IF(H7&lt;=2,6,IF(H7&lt;=3,3,0)))</f>
        <v>9</v>
      </c>
      <c r="I6" s="73">
        <v>6</v>
      </c>
      <c r="J6" s="15">
        <f>H6*I6</f>
        <v>54</v>
      </c>
      <c r="K6" s="15" t="e">
        <f>IF('22 пункт'!L5&lt;0.51,0,10)</f>
        <v>#REF!</v>
      </c>
      <c r="L6" s="73">
        <v>7</v>
      </c>
      <c r="M6" s="15" t="e">
        <f>K6*L6</f>
        <v>#REF!</v>
      </c>
      <c r="N6" s="15">
        <f>IF('22 пункт'!K5&lt;0.1,0,IF('22 пункт'!K5&gt;=0.9,10,ROUNDDOWN('22 пункт'!K5/0.1,0)))</f>
        <v>10</v>
      </c>
      <c r="O6" s="73">
        <v>10</v>
      </c>
      <c r="P6" s="15">
        <f>N6*O6</f>
        <v>100</v>
      </c>
      <c r="Q6" s="15">
        <f>IF('22 пункт'!M5&lt;0.1,0,IF('22 пункт'!M5&gt;=0.6,10,ROUNDDOWN('22 пункт'!M5/0.1,0)))</f>
        <v>4</v>
      </c>
      <c r="R6" s="73">
        <v>8</v>
      </c>
      <c r="S6" s="15">
        <f>Q6*R6</f>
        <v>32</v>
      </c>
      <c r="T6" s="97">
        <f>IF(('3 пункт'!F21/'12 пункт'!C17)&lt;0.05,0,IF(('3 пункт'!F21/'12 пункт'!C17)&gt;=0.1,10,1))</f>
        <v>0</v>
      </c>
      <c r="U6" s="73">
        <v>10</v>
      </c>
      <c r="V6" s="15">
        <f>T6*U6</f>
        <v>0</v>
      </c>
      <c r="W6" s="15" t="e">
        <f>IF('22 пункт'!N5&lt;0.1,0,IF('22 пункт'!N5&gt;=0.8,10,ROUNDDOWN('22 пункт'!N5/0.1,0)))</f>
        <v>#DIV/0!</v>
      </c>
      <c r="X6" s="73">
        <v>10</v>
      </c>
      <c r="Y6" s="15" t="e">
        <f>W6*X6</f>
        <v>#DIV/0!</v>
      </c>
      <c r="Z6" s="15" t="e">
        <f>ROUND(IF(A6=0,0,SUM(Z7:Z26)/A6),1)</f>
        <v>#REF!</v>
      </c>
      <c r="AA6" s="15">
        <f>IF('3 пункт'!F21=0,0,IF('3 пункт'!F21&lt;=10,10,(IF('3 пункт'!F21&lt;=50,20,IF('3 пункт'!F21&lt;=100,50,IF('3 пункт'!F21&lt;=200,70,IF('3 пункт'!F21&lt;=300,90,130)))))))</f>
        <v>10</v>
      </c>
      <c r="AB6" s="15">
        <f>IFERROR(ROUND(SUM(AB7:AB26)/COUNTIF('6 пункт'!D5:D23,"коммунальная инфраструктура"),1),0)</f>
        <v>0</v>
      </c>
      <c r="AC6" s="15">
        <f>SUM(AA6:AB6)</f>
        <v>10</v>
      </c>
      <c r="AD6" s="15">
        <f>IFERROR(ROUND(SUM(AD7:AD26)/COUNTIF('6 пункт'!D5:D23,"коммунальная инфраструктура"),1),0)</f>
        <v>0</v>
      </c>
      <c r="AE6" s="15" t="e">
        <f>SUM(AD6,AC6,Z6,Y6,V6,S6,P6,M6,J6,D6,G6)</f>
        <v>#REF!</v>
      </c>
    </row>
    <row r="7" spans="1:31" s="89" customFormat="1" ht="13.5" customHeight="1" x14ac:dyDescent="0.25">
      <c r="A7" s="98">
        <f>IF('22 пункт'!B6&gt;0,1,"")</f>
        <v>1</v>
      </c>
      <c r="B7" s="98"/>
      <c r="C7" s="98"/>
      <c r="D7" s="98"/>
      <c r="E7" s="98"/>
      <c r="F7" s="98"/>
      <c r="G7" s="98"/>
      <c r="H7" s="98">
        <f>IF('22 пункт'!E5&gt;1,(IF('6 пункт'!H5="да",ROUNDUP(('6 пункт'!G24-'6 пункт'!F24+1)/2,0),'6 пункт'!G24-'6 пункт'!F24+1)),'6 пункт'!G24-'6 пункт'!F24+1)</f>
        <v>1</v>
      </c>
      <c r="I7" s="98"/>
      <c r="J7" s="98"/>
      <c r="K7" s="98">
        <f>IF('20 пункт'!B5&lt;&gt;0,'20 пункт'!F5/'20 пункт'!D5,"")</f>
        <v>0</v>
      </c>
      <c r="L7" s="98"/>
      <c r="M7" s="98"/>
      <c r="N7" s="98"/>
      <c r="O7" s="98"/>
      <c r="P7" s="98"/>
      <c r="Q7" s="98"/>
      <c r="R7" s="98"/>
      <c r="S7" s="98"/>
      <c r="T7" s="98"/>
      <c r="U7" s="98"/>
      <c r="V7" s="98"/>
      <c r="W7" s="98"/>
      <c r="X7" s="98"/>
      <c r="Y7" s="98"/>
      <c r="Z7" s="98">
        <f>(('6 пункт'!C5="строительство")*7+('6 пункт'!C5="реконструкция")*6+('6 пункт'!C5="капремонт")*5+('6 пункт'!C5="установка")*4 +('6 пункт'!C5="приобретение")*1)*10</f>
        <v>70</v>
      </c>
      <c r="AA7" s="98"/>
      <c r="AB7" s="98">
        <f>IF('6 пункт'!D5="коммунальная инфраструктура",('6 пункт'!C5="строительство")*3+('6 пункт'!C5="реконструкция")*2+('6 пункт'!C5="капремонт")*1,0)*10</f>
        <v>30</v>
      </c>
      <c r="AC7" s="98"/>
      <c r="AD7" s="98">
        <f>IF('6 пункт'!D5="коммунальная инфраструктура",('6 пункт'!C5="строительство")*4+('6 пункт'!C5="реконструкция")*3+('6 пункт'!C5="капремонт")*2,0)*10</f>
        <v>40</v>
      </c>
      <c r="AE7" s="98"/>
    </row>
    <row r="8" spans="1:31" s="89" customFormat="1" ht="13.5" customHeight="1" x14ac:dyDescent="0.25">
      <c r="A8" s="98" t="e">
        <f>IF('22 пункт'!#REF!&gt;0,1,"")</f>
        <v>#REF!</v>
      </c>
      <c r="B8" s="98"/>
      <c r="C8" s="98"/>
      <c r="D8" s="98"/>
      <c r="E8" s="98"/>
      <c r="F8" s="98"/>
      <c r="G8" s="98"/>
      <c r="H8" s="98">
        <f>IF('22 пункт'!E6&gt;1,(IF('6 пункт'!H5="да",ROUNDUP(('6 пункт'!G5-'6 пункт'!F5+1)/2,0),'6 пункт'!G5-'6 пункт'!F5+1)),'6 пункт'!G5-'6 пункт'!F5+1)</f>
        <v>1</v>
      </c>
      <c r="I8" s="98"/>
      <c r="J8" s="98"/>
      <c r="K8" s="98" t="e">
        <f>IF('20 пункт'!#REF!&lt;&gt;0,'20 пункт'!#REF!/'20 пункт'!#REF!,"")</f>
        <v>#REF!</v>
      </c>
      <c r="L8" s="98"/>
      <c r="M8" s="98"/>
      <c r="N8" s="98"/>
      <c r="O8" s="98"/>
      <c r="P8" s="98"/>
      <c r="Q8" s="98"/>
      <c r="R8" s="98"/>
      <c r="S8" s="98"/>
      <c r="T8" s="98"/>
      <c r="U8" s="98"/>
      <c r="V8" s="98"/>
      <c r="W8" s="98"/>
      <c r="X8" s="98"/>
      <c r="Y8" s="98"/>
      <c r="Z8" s="98" t="e">
        <f>(('6 пункт'!#REF!="строительство")*7+('6 пункт'!#REF!="реконструкция")*6+('6 пункт'!#REF!="капремонт")*5+('6 пункт'!#REF!="установка")*4 +('6 пункт'!#REF!="приобретение")*1)*10</f>
        <v>#REF!</v>
      </c>
      <c r="AA8" s="98"/>
      <c r="AB8" s="98" t="e">
        <f>IF('6 пункт'!#REF!="коммунальная инфраструктура",('6 пункт'!#REF!="строительство")*3+('6 пункт'!#REF!="реконструкция")*2+('6 пункт'!#REF!="капремонт")*1,0)*10</f>
        <v>#REF!</v>
      </c>
      <c r="AC8" s="98"/>
      <c r="AD8" s="98" t="e">
        <f>IF('6 пункт'!#REF!="коммунальная инфраструктура",('6 пункт'!#REF!="строительство")*4+('6 пункт'!#REF!="реконструкция")*3+('6 пункт'!#REF!="капремонт")*2,0)*10</f>
        <v>#REF!</v>
      </c>
      <c r="AE8" s="98"/>
    </row>
    <row r="9" spans="1:31" s="89" customFormat="1" ht="13.5" customHeight="1" x14ac:dyDescent="0.25">
      <c r="A9" s="98">
        <f>IF('22 пункт'!B7&gt;0,1,"")</f>
        <v>1</v>
      </c>
      <c r="B9" s="98"/>
      <c r="C9" s="98"/>
      <c r="D9" s="98"/>
      <c r="E9" s="98"/>
      <c r="F9" s="98"/>
      <c r="G9" s="98"/>
      <c r="H9" s="98" t="e">
        <f>IF('22 пункт'!#REF!&gt;1,(IF('6 пункт'!#REF!="да",ROUNDUP(('6 пункт'!#REF!-'6 пункт'!#REF!+1)/2,0),'6 пункт'!#REF!-'6 пункт'!#REF!+1)),'6 пункт'!#REF!-'6 пункт'!#REF!+1)</f>
        <v>#REF!</v>
      </c>
      <c r="I9" s="98"/>
      <c r="J9" s="98"/>
      <c r="K9" s="98">
        <f>IF('20 пункт'!B6&lt;&gt;0,'20 пункт'!F6/'20 пункт'!D6,"")</f>
        <v>0</v>
      </c>
      <c r="L9" s="98"/>
      <c r="M9" s="98"/>
      <c r="N9" s="98"/>
      <c r="O9" s="98"/>
      <c r="P9" s="98"/>
      <c r="Q9" s="98"/>
      <c r="R9" s="98"/>
      <c r="S9" s="98"/>
      <c r="T9" s="98"/>
      <c r="U9" s="98"/>
      <c r="V9" s="98"/>
      <c r="W9" s="98"/>
      <c r="X9" s="98"/>
      <c r="Y9" s="98"/>
      <c r="Z9" s="98">
        <f>(('6 пункт'!C6="строительство")*7+('6 пункт'!C6="реконструкция")*6+('6 пункт'!C6="капремонт")*5+('6 пункт'!C6="установка")*4 +('6 пункт'!C6="приобретение")*1)*10</f>
        <v>50</v>
      </c>
      <c r="AA9" s="98"/>
      <c r="AB9" s="98">
        <f>IF('6 пункт'!D6="коммунальная инфраструктура",('6 пункт'!C6="строительство")*3+('6 пункт'!C6="реконструкция")*2+('6 пункт'!C6="капремонт")*1,0)*10</f>
        <v>0</v>
      </c>
      <c r="AC9" s="98"/>
      <c r="AD9" s="98">
        <f>IF('6 пункт'!D6="коммунальная инфраструктура",('6 пункт'!C6="строительство")*4+('6 пункт'!C6="реконструкция")*3+('6 пункт'!C6="капремонт")*2,0)*10</f>
        <v>0</v>
      </c>
      <c r="AE9" s="98"/>
    </row>
    <row r="10" spans="1:31" s="89" customFormat="1" ht="13.5" customHeight="1" x14ac:dyDescent="0.25">
      <c r="A10" s="98" t="str">
        <f>IF('22 пункт'!B8&gt;0,1,"")</f>
        <v/>
      </c>
      <c r="B10" s="98"/>
      <c r="C10" s="98"/>
      <c r="D10" s="98"/>
      <c r="E10" s="98"/>
      <c r="F10" s="98"/>
      <c r="G10" s="98"/>
      <c r="H10" s="98">
        <f>IF('22 пункт'!E7&gt;1,(IF('6 пункт'!H6="да",ROUNDUP(('6 пункт'!G6-'6 пункт'!F6+1)/2,0),'6 пункт'!G6-'6 пункт'!F6+1)),'6 пункт'!G6-'6 пункт'!F6+1)</f>
        <v>1</v>
      </c>
      <c r="I10" s="98"/>
      <c r="J10" s="98"/>
      <c r="K10" s="98" t="str">
        <f>IF('20 пункт'!B7&lt;&gt;0,'20 пункт'!F7/'20 пункт'!D7,"")</f>
        <v/>
      </c>
      <c r="L10" s="98"/>
      <c r="M10" s="98"/>
      <c r="N10" s="98"/>
      <c r="O10" s="98"/>
      <c r="P10" s="98"/>
      <c r="Q10" s="98"/>
      <c r="R10" s="98"/>
      <c r="S10" s="98"/>
      <c r="T10" s="98"/>
      <c r="U10" s="98"/>
      <c r="V10" s="98"/>
      <c r="W10" s="98"/>
      <c r="X10" s="98"/>
      <c r="Y10" s="98"/>
      <c r="Z10" s="98">
        <f>(('6 пункт'!C7="строительство")*7+('6 пункт'!C7="реконструкция")*6+('6 пункт'!C7="капремонт")*5+('6 пункт'!C7="установка")*4 +('6 пункт'!C7="приобретение")*1)*10</f>
        <v>0</v>
      </c>
      <c r="AA10" s="98"/>
      <c r="AB10" s="98">
        <f>IF('6 пункт'!D7="коммунальная инфраструктура",('6 пункт'!C7="строительство")*3+('6 пункт'!C7="реконструкция")*2+('6 пункт'!C7="капремонт")*1,0)*10</f>
        <v>0</v>
      </c>
      <c r="AC10" s="98"/>
      <c r="AD10" s="98">
        <f>IF('6 пункт'!D7="коммунальная инфраструктура",('6 пункт'!C7="строительство")*4+('6 пункт'!C7="реконструкция")*3+('6 пункт'!C7="капремонт")*2,0)*10</f>
        <v>0</v>
      </c>
      <c r="AE10" s="98"/>
    </row>
    <row r="11" spans="1:31" s="89" customFormat="1" ht="13.5" customHeight="1" x14ac:dyDescent="0.25">
      <c r="A11" s="98" t="str">
        <f>IF('22 пункт'!B9&gt;0,1,"")</f>
        <v/>
      </c>
      <c r="B11" s="98"/>
      <c r="C11" s="98"/>
      <c r="D11" s="98"/>
      <c r="E11" s="98"/>
      <c r="F11" s="98"/>
      <c r="G11" s="98"/>
      <c r="H11" s="98">
        <f>IF('22 пункт'!E8&gt;1,(IF('6 пункт'!H7="да",ROUNDUP(('6 пункт'!G7-'6 пункт'!F7+1)/2,0),'6 пункт'!G7-'6 пункт'!F7+1)),'6 пункт'!G7-'6 пункт'!F7+1)</f>
        <v>1</v>
      </c>
      <c r="I11" s="98"/>
      <c r="J11" s="98"/>
      <c r="K11" s="98" t="str">
        <f>IF('20 пункт'!B8&lt;&gt;0,'20 пункт'!F8/'20 пункт'!D8,"")</f>
        <v/>
      </c>
      <c r="L11" s="98"/>
      <c r="M11" s="98"/>
      <c r="N11" s="98"/>
      <c r="O11" s="98"/>
      <c r="P11" s="98"/>
      <c r="Q11" s="98"/>
      <c r="R11" s="98"/>
      <c r="S11" s="98"/>
      <c r="T11" s="98"/>
      <c r="U11" s="98"/>
      <c r="V11" s="98"/>
      <c r="W11" s="98"/>
      <c r="X11" s="98"/>
      <c r="Y11" s="98"/>
      <c r="Z11" s="98">
        <f>(('6 пункт'!C8="строительство")*7+('6 пункт'!C8="реконструкция")*6+('6 пункт'!C8="капремонт")*5+('6 пункт'!C8="установка")*4 +('6 пункт'!C8="приобретение")*1)*10</f>
        <v>0</v>
      </c>
      <c r="AA11" s="98"/>
      <c r="AB11" s="98">
        <f>IF('6 пункт'!D8="коммунальная инфраструктура",('6 пункт'!C8="строительство")*3+('6 пункт'!C8="реконструкция")*2+('6 пункт'!C8="капремонт")*1,0)*10</f>
        <v>0</v>
      </c>
      <c r="AC11" s="98"/>
      <c r="AD11" s="98">
        <f>IF('6 пункт'!D8="коммунальная инфраструктура",('6 пункт'!C8="строительство")*4+('6 пункт'!C8="реконструкция")*3+('6 пункт'!C8="капремонт")*2,0)*10</f>
        <v>0</v>
      </c>
      <c r="AE11" s="98"/>
    </row>
    <row r="12" spans="1:31" s="89" customFormat="1" ht="13.5" customHeight="1" x14ac:dyDescent="0.25">
      <c r="A12" s="98" t="str">
        <f>IF('22 пункт'!B10&gt;0,1,"")</f>
        <v/>
      </c>
      <c r="B12" s="98"/>
      <c r="C12" s="98"/>
      <c r="D12" s="98"/>
      <c r="E12" s="98"/>
      <c r="F12" s="98"/>
      <c r="G12" s="98"/>
      <c r="H12" s="98">
        <f>IF('22 пункт'!E9&gt;1,(IF('6 пункт'!H8="да",ROUNDUP(('6 пункт'!G8-'6 пункт'!F8+1)/2,0),'6 пункт'!G8-'6 пункт'!F8+1)),'6 пункт'!G8-'6 пункт'!F8+1)</f>
        <v>1</v>
      </c>
      <c r="I12" s="98"/>
      <c r="J12" s="98"/>
      <c r="K12" s="98" t="str">
        <f>IF('20 пункт'!B9&lt;&gt;0,'20 пункт'!F9/'20 пункт'!D9,"")</f>
        <v/>
      </c>
      <c r="L12" s="98"/>
      <c r="M12" s="98"/>
      <c r="N12" s="98"/>
      <c r="O12" s="98"/>
      <c r="P12" s="98"/>
      <c r="Q12" s="98"/>
      <c r="R12" s="98"/>
      <c r="S12" s="98"/>
      <c r="T12" s="98"/>
      <c r="U12" s="98"/>
      <c r="V12" s="98"/>
      <c r="W12" s="98"/>
      <c r="X12" s="98"/>
      <c r="Y12" s="98"/>
      <c r="Z12" s="98">
        <f>(('6 пункт'!C9="строительство")*7+('6 пункт'!C9="реконструкция")*6+('6 пункт'!C9="капремонт")*5+('6 пункт'!C9="установка")*4 +('6 пункт'!C9="приобретение")*1)*10</f>
        <v>0</v>
      </c>
      <c r="AA12" s="98"/>
      <c r="AB12" s="98">
        <f>IF('6 пункт'!D9="коммунальная инфраструктура",('6 пункт'!C9="строительство")*3+('6 пункт'!C9="реконструкция")*2+('6 пункт'!C9="капремонт")*1,0)*10</f>
        <v>0</v>
      </c>
      <c r="AC12" s="98"/>
      <c r="AD12" s="98">
        <f>IF('6 пункт'!D9="коммунальная инфраструктура",('6 пункт'!C9="строительство")*4+('6 пункт'!C9="реконструкция")*3+('6 пункт'!C9="капремонт")*2,0)*10</f>
        <v>0</v>
      </c>
      <c r="AE12" s="98"/>
    </row>
    <row r="13" spans="1:31" s="89" customFormat="1" ht="13.5" customHeight="1" x14ac:dyDescent="0.25">
      <c r="A13" s="98" t="str">
        <f>IF('22 пункт'!B11&gt;0,1,"")</f>
        <v/>
      </c>
      <c r="B13" s="98"/>
      <c r="C13" s="98"/>
      <c r="D13" s="98"/>
      <c r="E13" s="98"/>
      <c r="F13" s="98"/>
      <c r="G13" s="98"/>
      <c r="H13" s="98">
        <f>IF('22 пункт'!E10&gt;1,(IF('6 пункт'!H9="да",ROUNDUP(('6 пункт'!G9-'6 пункт'!F9+1)/2,0),'6 пункт'!G9-'6 пункт'!F9+1)),'6 пункт'!G9-'6 пункт'!F9+1)</f>
        <v>1</v>
      </c>
      <c r="I13" s="98"/>
      <c r="J13" s="98"/>
      <c r="K13" s="98" t="str">
        <f>IF('20 пункт'!B10&lt;&gt;0,'20 пункт'!F10/'20 пункт'!D10,"")</f>
        <v/>
      </c>
      <c r="L13" s="98"/>
      <c r="M13" s="98"/>
      <c r="N13" s="98"/>
      <c r="O13" s="98"/>
      <c r="P13" s="98"/>
      <c r="Q13" s="98"/>
      <c r="R13" s="98"/>
      <c r="S13" s="98"/>
      <c r="T13" s="98"/>
      <c r="U13" s="98"/>
      <c r="V13" s="98"/>
      <c r="W13" s="98"/>
      <c r="X13" s="98"/>
      <c r="Y13" s="98"/>
      <c r="Z13" s="98">
        <f>(('6 пункт'!C10="строительство")*7+('6 пункт'!C10="реконструкция")*6+('6 пункт'!C10="капремонт")*5+('6 пункт'!C10="установка")*4 +('6 пункт'!C10="приобретение")*1)*10</f>
        <v>0</v>
      </c>
      <c r="AA13" s="98"/>
      <c r="AB13" s="98">
        <f>IF('6 пункт'!D10="коммунальная инфраструктура",('6 пункт'!C10="строительство")*3+('6 пункт'!C10="реконструкция")*2+('6 пункт'!C10="капремонт")*1,0)*10</f>
        <v>0</v>
      </c>
      <c r="AC13" s="98"/>
      <c r="AD13" s="98">
        <f>IF('6 пункт'!D10="коммунальная инфраструктура",('6 пункт'!C10="строительство")*4+('6 пункт'!C10="реконструкция")*3+('6 пункт'!C10="капремонт")*2,0)*10</f>
        <v>0</v>
      </c>
      <c r="AE13" s="98"/>
    </row>
    <row r="14" spans="1:31" s="89" customFormat="1" ht="13.5" customHeight="1" x14ac:dyDescent="0.25">
      <c r="A14" s="98" t="str">
        <f>IF('22 пункт'!B12&gt;0,1,"")</f>
        <v/>
      </c>
      <c r="B14" s="98"/>
      <c r="C14" s="98"/>
      <c r="D14" s="98"/>
      <c r="E14" s="98"/>
      <c r="F14" s="98"/>
      <c r="G14" s="98"/>
      <c r="H14" s="98">
        <f>IF('22 пункт'!E11&gt;1,(IF('6 пункт'!H10="да",ROUNDUP(('6 пункт'!G10-'6 пункт'!F10+1)/2,0),'6 пункт'!G10-'6 пункт'!F10+1)),'6 пункт'!G10-'6 пункт'!F10+1)</f>
        <v>1</v>
      </c>
      <c r="I14" s="98"/>
      <c r="J14" s="98"/>
      <c r="K14" s="98" t="str">
        <f>IF('20 пункт'!B11&lt;&gt;0,'20 пункт'!F11/'20 пункт'!D11,"")</f>
        <v/>
      </c>
      <c r="L14" s="98"/>
      <c r="M14" s="98"/>
      <c r="N14" s="98"/>
      <c r="O14" s="98"/>
      <c r="P14" s="98"/>
      <c r="Q14" s="98"/>
      <c r="R14" s="98"/>
      <c r="S14" s="98"/>
      <c r="T14" s="98"/>
      <c r="U14" s="98"/>
      <c r="V14" s="98"/>
      <c r="W14" s="98"/>
      <c r="X14" s="98"/>
      <c r="Y14" s="98"/>
      <c r="Z14" s="98">
        <f>(('6 пункт'!C11="строительство")*7+('6 пункт'!C11="реконструкция")*6+('6 пункт'!C11="капремонт")*5+('6 пункт'!C11="установка")*4 +('6 пункт'!C11="приобретение")*1)*10</f>
        <v>0</v>
      </c>
      <c r="AA14" s="98"/>
      <c r="AB14" s="98">
        <f>IF('6 пункт'!D11="коммунальная инфраструктура",('6 пункт'!C11="строительство")*3+('6 пункт'!C11="реконструкция")*2+('6 пункт'!C11="капремонт")*1,0)*10</f>
        <v>0</v>
      </c>
      <c r="AC14" s="98"/>
      <c r="AD14" s="98">
        <f>IF('6 пункт'!D11="коммунальная инфраструктура",('6 пункт'!C11="строительство")*4+('6 пункт'!C11="реконструкция")*3+('6 пункт'!C11="капремонт")*2,0)*10</f>
        <v>0</v>
      </c>
      <c r="AE14" s="98"/>
    </row>
    <row r="15" spans="1:31" s="89" customFormat="1" ht="13.5" customHeight="1" x14ac:dyDescent="0.25">
      <c r="A15" s="98" t="str">
        <f>IF('22 пункт'!B13&gt;0,1,"")</f>
        <v/>
      </c>
      <c r="B15" s="98"/>
      <c r="C15" s="98"/>
      <c r="D15" s="98"/>
      <c r="E15" s="98"/>
      <c r="F15" s="98"/>
      <c r="G15" s="98"/>
      <c r="H15" s="98">
        <f>IF('22 пункт'!E12&gt;1,(IF('6 пункт'!H11="да",ROUNDUP(('6 пункт'!G11-'6 пункт'!F11+1)/2,0),'6 пункт'!G11-'6 пункт'!F11+1)),'6 пункт'!G11-'6 пункт'!F11+1)</f>
        <v>1</v>
      </c>
      <c r="I15" s="98"/>
      <c r="J15" s="98"/>
      <c r="K15" s="98" t="str">
        <f>IF('20 пункт'!B12&lt;&gt;0,'20 пункт'!F12/'20 пункт'!D12,"")</f>
        <v/>
      </c>
      <c r="L15" s="98"/>
      <c r="M15" s="98"/>
      <c r="N15" s="98"/>
      <c r="O15" s="98"/>
      <c r="P15" s="98"/>
      <c r="Q15" s="98"/>
      <c r="R15" s="98"/>
      <c r="S15" s="98"/>
      <c r="T15" s="98"/>
      <c r="U15" s="98"/>
      <c r="V15" s="98"/>
      <c r="W15" s="98"/>
      <c r="X15" s="98"/>
      <c r="Y15" s="98"/>
      <c r="Z15" s="98">
        <f>(('6 пункт'!C12="строительство")*7+('6 пункт'!C12="реконструкция")*6+('6 пункт'!C12="капремонт")*5+('6 пункт'!C12="установка")*4 +('6 пункт'!C12="приобретение")*1)*10</f>
        <v>0</v>
      </c>
      <c r="AA15" s="98"/>
      <c r="AB15" s="98">
        <f>IF('6 пункт'!D12="коммунальная инфраструктура",('6 пункт'!C12="строительство")*3+('6 пункт'!C12="реконструкция")*2+('6 пункт'!C12="капремонт")*1,0)*10</f>
        <v>0</v>
      </c>
      <c r="AC15" s="98"/>
      <c r="AD15" s="98">
        <f>IF('6 пункт'!D12="коммунальная инфраструктура",('6 пункт'!C12="строительство")*4+('6 пункт'!C12="реконструкция")*3+('6 пункт'!C12="капремонт")*2,0)*10</f>
        <v>0</v>
      </c>
      <c r="AE15" s="98"/>
    </row>
    <row r="16" spans="1:31" s="89" customFormat="1" ht="13.5" customHeight="1" x14ac:dyDescent="0.25">
      <c r="A16" s="98" t="str">
        <f>IF('22 пункт'!B14&gt;0,1,"")</f>
        <v/>
      </c>
      <c r="B16" s="98"/>
      <c r="C16" s="98"/>
      <c r="D16" s="98"/>
      <c r="E16" s="98"/>
      <c r="F16" s="98"/>
      <c r="G16" s="98"/>
      <c r="H16" s="98">
        <f>IF('22 пункт'!E13&gt;1,(IF('6 пункт'!H12="да",ROUNDUP(('6 пункт'!G12-'6 пункт'!F12+1)/2,0),'6 пункт'!G12-'6 пункт'!F12+1)),'6 пункт'!G12-'6 пункт'!F12+1)</f>
        <v>1</v>
      </c>
      <c r="I16" s="98"/>
      <c r="J16" s="98"/>
      <c r="K16" s="98" t="str">
        <f>IF('20 пункт'!B13&lt;&gt;0,'20 пункт'!F13/'20 пункт'!D13,"")</f>
        <v/>
      </c>
      <c r="L16" s="98"/>
      <c r="M16" s="98"/>
      <c r="N16" s="98"/>
      <c r="O16" s="98"/>
      <c r="P16" s="98"/>
      <c r="Q16" s="98"/>
      <c r="R16" s="98"/>
      <c r="S16" s="98"/>
      <c r="T16" s="98"/>
      <c r="U16" s="98"/>
      <c r="V16" s="98"/>
      <c r="W16" s="98"/>
      <c r="X16" s="98"/>
      <c r="Y16" s="98"/>
      <c r="Z16" s="98">
        <f>(('6 пункт'!C13="строительство")*7+('6 пункт'!C13="реконструкция")*6+('6 пункт'!C13="капремонт")*5+('6 пункт'!C13="установка")*4 +('6 пункт'!C13="приобретение")*1)*10</f>
        <v>0</v>
      </c>
      <c r="AA16" s="98"/>
      <c r="AB16" s="98">
        <f>IF('6 пункт'!D13="коммунальная инфраструктура",('6 пункт'!C13="строительство")*3+('6 пункт'!C13="реконструкция")*2+('6 пункт'!C13="капремонт")*1,0)*10</f>
        <v>0</v>
      </c>
      <c r="AC16" s="98"/>
      <c r="AD16" s="98">
        <f>IF('6 пункт'!D13="коммунальная инфраструктура",('6 пункт'!C13="строительство")*4+('6 пункт'!C13="реконструкция")*3+('6 пункт'!C13="капремонт")*2,0)*10</f>
        <v>0</v>
      </c>
      <c r="AE16" s="98"/>
    </row>
    <row r="17" spans="1:31" s="89" customFormat="1" ht="13.5" customHeight="1" x14ac:dyDescent="0.25">
      <c r="A17" s="98" t="str">
        <f>IF('22 пункт'!B15&gt;0,1,"")</f>
        <v/>
      </c>
      <c r="B17" s="98"/>
      <c r="C17" s="98"/>
      <c r="D17" s="98"/>
      <c r="E17" s="98"/>
      <c r="F17" s="98"/>
      <c r="G17" s="98"/>
      <c r="H17" s="98">
        <f>IF('22 пункт'!E14&gt;1,(IF('6 пункт'!H13="да",ROUNDUP(('6 пункт'!G13-'6 пункт'!F13+1)/2,0),'6 пункт'!G13-'6 пункт'!F13+1)),'6 пункт'!G13-'6 пункт'!F13+1)</f>
        <v>1</v>
      </c>
      <c r="I17" s="98"/>
      <c r="J17" s="98"/>
      <c r="K17" s="98" t="str">
        <f>IF('20 пункт'!B14&lt;&gt;0,'20 пункт'!F14/'20 пункт'!D14,"")</f>
        <v/>
      </c>
      <c r="L17" s="98"/>
      <c r="M17" s="98"/>
      <c r="N17" s="98"/>
      <c r="O17" s="98"/>
      <c r="P17" s="98"/>
      <c r="Q17" s="98"/>
      <c r="R17" s="98"/>
      <c r="S17" s="98"/>
      <c r="T17" s="98"/>
      <c r="U17" s="98"/>
      <c r="V17" s="98"/>
      <c r="W17" s="98"/>
      <c r="X17" s="98"/>
      <c r="Y17" s="98"/>
      <c r="Z17" s="98">
        <f>(('6 пункт'!C14="строительство")*7+('6 пункт'!C14="реконструкция")*6+('6 пункт'!C14="капремонт")*5+('6 пункт'!C14="установка")*4 +('6 пункт'!C14="приобретение")*1)*10</f>
        <v>0</v>
      </c>
      <c r="AA17" s="98"/>
      <c r="AB17" s="98">
        <f>IF('6 пункт'!D14="коммунальная инфраструктура",('6 пункт'!C14="строительство")*3+('6 пункт'!C14="реконструкция")*2+('6 пункт'!C14="капремонт")*1,0)*10</f>
        <v>0</v>
      </c>
      <c r="AC17" s="98"/>
      <c r="AD17" s="98">
        <f>IF('6 пункт'!D14="коммунальная инфраструктура",('6 пункт'!C14="строительство")*4+('6 пункт'!C14="реконструкция")*3+('6 пункт'!C14="капремонт")*2,0)*10</f>
        <v>0</v>
      </c>
      <c r="AE17" s="98"/>
    </row>
    <row r="18" spans="1:31" s="89" customFormat="1" ht="13.5" customHeight="1" x14ac:dyDescent="0.25">
      <c r="A18" s="98" t="str">
        <f>IF('22 пункт'!B16&gt;0,1,"")</f>
        <v/>
      </c>
      <c r="B18" s="98"/>
      <c r="C18" s="98"/>
      <c r="D18" s="98"/>
      <c r="E18" s="98"/>
      <c r="F18" s="98"/>
      <c r="G18" s="98"/>
      <c r="H18" s="98">
        <f>IF('22 пункт'!E15&gt;1,(IF('6 пункт'!H14="да",ROUNDUP(('6 пункт'!G14-'6 пункт'!F14+1)/2,0),'6 пункт'!G14-'6 пункт'!F14+1)),'6 пункт'!G14-'6 пункт'!F14+1)</f>
        <v>1</v>
      </c>
      <c r="I18" s="98"/>
      <c r="J18" s="98"/>
      <c r="K18" s="98" t="str">
        <f>IF('20 пункт'!B15&lt;&gt;0,'20 пункт'!F15/'20 пункт'!D15,"")</f>
        <v/>
      </c>
      <c r="L18" s="98"/>
      <c r="M18" s="98"/>
      <c r="N18" s="98"/>
      <c r="O18" s="98"/>
      <c r="P18" s="98"/>
      <c r="Q18" s="98"/>
      <c r="R18" s="98"/>
      <c r="S18" s="98"/>
      <c r="T18" s="98"/>
      <c r="U18" s="98"/>
      <c r="V18" s="98"/>
      <c r="W18" s="98"/>
      <c r="X18" s="98"/>
      <c r="Y18" s="98"/>
      <c r="Z18" s="98">
        <f>(('6 пункт'!C15="строительство")*7+('6 пункт'!C15="реконструкция")*6+('6 пункт'!C15="капремонт")*5+('6 пункт'!C15="установка")*4 +('6 пункт'!C15="приобретение")*1)*10</f>
        <v>0</v>
      </c>
      <c r="AA18" s="98"/>
      <c r="AB18" s="98">
        <f>IF('6 пункт'!D15="коммунальная инфраструктура",('6 пункт'!C15="строительство")*3+('6 пункт'!C15="реконструкция")*2+('6 пункт'!C15="капремонт")*1,0)*10</f>
        <v>0</v>
      </c>
      <c r="AC18" s="98"/>
      <c r="AD18" s="98">
        <f>IF('6 пункт'!D15="коммунальная инфраструктура",('6 пункт'!C15="строительство")*4+('6 пункт'!C15="реконструкция")*3+('6 пункт'!C15="капремонт")*2,0)*10</f>
        <v>0</v>
      </c>
      <c r="AE18" s="98"/>
    </row>
    <row r="19" spans="1:31" s="89" customFormat="1" ht="13.5" customHeight="1" x14ac:dyDescent="0.25">
      <c r="A19" s="98" t="str">
        <f>IF('22 пункт'!B17&gt;0,1,"")</f>
        <v/>
      </c>
      <c r="B19" s="98"/>
      <c r="C19" s="98"/>
      <c r="D19" s="98"/>
      <c r="E19" s="98"/>
      <c r="F19" s="98"/>
      <c r="G19" s="98"/>
      <c r="H19" s="98">
        <f>IF('22 пункт'!E16&gt;1,(IF('6 пункт'!H15="да",ROUNDUP(('6 пункт'!G15-'6 пункт'!F15+1)/2,0),'6 пункт'!G15-'6 пункт'!F15+1)),'6 пункт'!G15-'6 пункт'!F15+1)</f>
        <v>1</v>
      </c>
      <c r="I19" s="98"/>
      <c r="J19" s="98"/>
      <c r="K19" s="98" t="str">
        <f>IF('20 пункт'!B16&lt;&gt;0,'20 пункт'!F16/'20 пункт'!D16,"")</f>
        <v/>
      </c>
      <c r="L19" s="98"/>
      <c r="M19" s="98"/>
      <c r="N19" s="98"/>
      <c r="O19" s="98"/>
      <c r="P19" s="98"/>
      <c r="Q19" s="98"/>
      <c r="R19" s="98"/>
      <c r="S19" s="98"/>
      <c r="T19" s="98"/>
      <c r="U19" s="98"/>
      <c r="V19" s="98"/>
      <c r="W19" s="98"/>
      <c r="X19" s="98"/>
      <c r="Y19" s="98"/>
      <c r="Z19" s="98">
        <f>(('6 пункт'!C16="строительство")*7+('6 пункт'!C16="реконструкция")*6+('6 пункт'!C16="капремонт")*5+('6 пункт'!C16="установка")*4 +('6 пункт'!C16="приобретение")*1)*10</f>
        <v>0</v>
      </c>
      <c r="AA19" s="98"/>
      <c r="AB19" s="98">
        <f>IF('6 пункт'!D16="коммунальная инфраструктура",('6 пункт'!C16="строительство")*3+('6 пункт'!C16="реконструкция")*2+('6 пункт'!C16="капремонт")*1,0)*10</f>
        <v>0</v>
      </c>
      <c r="AC19" s="98"/>
      <c r="AD19" s="98">
        <f>IF('6 пункт'!D16="коммунальная инфраструктура",('6 пункт'!C16="строительство")*4+('6 пункт'!C16="реконструкция")*3+('6 пункт'!C16="капремонт")*2,0)*10</f>
        <v>0</v>
      </c>
      <c r="AE19" s="98"/>
    </row>
    <row r="20" spans="1:31" s="89" customFormat="1" ht="13.5" customHeight="1" x14ac:dyDescent="0.25">
      <c r="A20" s="98" t="str">
        <f>IF('22 пункт'!B18&gt;0,1,"")</f>
        <v/>
      </c>
      <c r="B20" s="98"/>
      <c r="C20" s="98"/>
      <c r="D20" s="98"/>
      <c r="E20" s="98"/>
      <c r="F20" s="98"/>
      <c r="G20" s="98"/>
      <c r="H20" s="98">
        <f>IF('22 пункт'!E17&gt;1,(IF('6 пункт'!H16="да",ROUNDUP(('6 пункт'!G16-'6 пункт'!F16+1)/2,0),'6 пункт'!G16-'6 пункт'!F16+1)),'6 пункт'!G16-'6 пункт'!F16+1)</f>
        <v>1</v>
      </c>
      <c r="I20" s="98"/>
      <c r="J20" s="98"/>
      <c r="K20" s="98" t="str">
        <f>IF('20 пункт'!B17&lt;&gt;0,'20 пункт'!F17/'20 пункт'!D17,"")</f>
        <v/>
      </c>
      <c r="L20" s="98"/>
      <c r="M20" s="98"/>
      <c r="N20" s="98"/>
      <c r="O20" s="98"/>
      <c r="P20" s="98"/>
      <c r="Q20" s="98"/>
      <c r="R20" s="98"/>
      <c r="S20" s="98"/>
      <c r="T20" s="98"/>
      <c r="U20" s="98"/>
      <c r="V20" s="98"/>
      <c r="W20" s="98"/>
      <c r="X20" s="98"/>
      <c r="Y20" s="98"/>
      <c r="Z20" s="98">
        <f>(('6 пункт'!C17="строительство")*7+('6 пункт'!C17="реконструкция")*6+('6 пункт'!C17="капремонт")*5+('6 пункт'!C17="установка")*4 +('6 пункт'!C17="приобретение")*1)*10</f>
        <v>0</v>
      </c>
      <c r="AA20" s="98"/>
      <c r="AB20" s="98">
        <f>IF('6 пункт'!D17="коммунальная инфраструктура",('6 пункт'!C17="строительство")*3+('6 пункт'!C17="реконструкция")*2+('6 пункт'!C17="капремонт")*1,0)*10</f>
        <v>0</v>
      </c>
      <c r="AC20" s="98"/>
      <c r="AD20" s="98">
        <f>IF('6 пункт'!D17="коммунальная инфраструктура",('6 пункт'!C17="строительство")*4+('6 пункт'!C17="реконструкция")*3+('6 пункт'!C17="капремонт")*2,0)*10</f>
        <v>0</v>
      </c>
      <c r="AE20" s="98"/>
    </row>
    <row r="21" spans="1:31" s="89" customFormat="1" ht="13.5" customHeight="1" x14ac:dyDescent="0.25">
      <c r="A21" s="98" t="str">
        <f>IF('22 пункт'!B19&gt;0,1,"")</f>
        <v/>
      </c>
      <c r="B21" s="98"/>
      <c r="C21" s="98"/>
      <c r="D21" s="98"/>
      <c r="E21" s="98"/>
      <c r="F21" s="98"/>
      <c r="G21" s="98"/>
      <c r="H21" s="98">
        <f>IF('22 пункт'!E18&gt;1,(IF('6 пункт'!H17="да",ROUNDUP(('6 пункт'!G17-'6 пункт'!F17+1)/2,0),'6 пункт'!G17-'6 пункт'!F17+1)),'6 пункт'!G17-'6 пункт'!F17+1)</f>
        <v>1</v>
      </c>
      <c r="I21" s="98"/>
      <c r="J21" s="98"/>
      <c r="K21" s="98" t="str">
        <f>IF('20 пункт'!B18&lt;&gt;0,'20 пункт'!F18/'20 пункт'!D18,"")</f>
        <v/>
      </c>
      <c r="L21" s="98"/>
      <c r="M21" s="98"/>
      <c r="N21" s="98"/>
      <c r="O21" s="98"/>
      <c r="P21" s="98"/>
      <c r="Q21" s="98"/>
      <c r="R21" s="98"/>
      <c r="S21" s="98"/>
      <c r="T21" s="98"/>
      <c r="U21" s="98"/>
      <c r="V21" s="98"/>
      <c r="W21" s="98"/>
      <c r="X21" s="98"/>
      <c r="Y21" s="98"/>
      <c r="Z21" s="98">
        <f>(('6 пункт'!C18="строительство")*7+('6 пункт'!C18="реконструкция")*6+('6 пункт'!C18="капремонт")*5+('6 пункт'!C18="установка")*4 +('6 пункт'!C18="приобретение")*1)*10</f>
        <v>0</v>
      </c>
      <c r="AA21" s="98"/>
      <c r="AB21" s="98">
        <f>IF('6 пункт'!D18="коммунальная инфраструктура",('6 пункт'!C18="строительство")*3+('6 пункт'!C18="реконструкция")*2+('6 пункт'!C18="капремонт")*1,0)*10</f>
        <v>0</v>
      </c>
      <c r="AC21" s="98"/>
      <c r="AD21" s="98">
        <f>IF('6 пункт'!D18="коммунальная инфраструктура",('6 пункт'!C18="строительство")*4+('6 пункт'!C18="реконструкция")*3+('6 пункт'!C18="капремонт")*2,0)*10</f>
        <v>0</v>
      </c>
      <c r="AE21" s="98"/>
    </row>
    <row r="22" spans="1:31" s="89" customFormat="1" ht="13.5" customHeight="1" x14ac:dyDescent="0.25">
      <c r="A22" s="98" t="str">
        <f>IF('22 пункт'!B20&gt;0,1,"")</f>
        <v/>
      </c>
      <c r="B22" s="98"/>
      <c r="C22" s="98"/>
      <c r="D22" s="98"/>
      <c r="E22" s="98"/>
      <c r="F22" s="98"/>
      <c r="G22" s="98"/>
      <c r="H22" s="98">
        <f>IF('22 пункт'!E19&gt;1,(IF('6 пункт'!H18="да",ROUNDUP(('6 пункт'!G18-'6 пункт'!F18+1)/2,0),'6 пункт'!G18-'6 пункт'!F18+1)),'6 пункт'!G18-'6 пункт'!F18+1)</f>
        <v>1</v>
      </c>
      <c r="I22" s="98"/>
      <c r="J22" s="98"/>
      <c r="K22" s="98" t="str">
        <f>IF('20 пункт'!B19&lt;&gt;0,'20 пункт'!F19/'20 пункт'!D19,"")</f>
        <v/>
      </c>
      <c r="L22" s="98"/>
      <c r="M22" s="98"/>
      <c r="N22" s="98"/>
      <c r="O22" s="98"/>
      <c r="P22" s="98"/>
      <c r="Q22" s="98"/>
      <c r="R22" s="98"/>
      <c r="S22" s="98"/>
      <c r="T22" s="98"/>
      <c r="U22" s="98"/>
      <c r="V22" s="98"/>
      <c r="W22" s="98"/>
      <c r="X22" s="98"/>
      <c r="Y22" s="98"/>
      <c r="Z22" s="98">
        <f>(('6 пункт'!C19="строительство")*7+('6 пункт'!C19="реконструкция")*6+('6 пункт'!C19="капремонт")*5+('6 пункт'!C19="установка")*4 +('6 пункт'!C19="приобретение")*1)*10</f>
        <v>0</v>
      </c>
      <c r="AA22" s="98"/>
      <c r="AB22" s="98">
        <f>IF('6 пункт'!D19="коммунальная инфраструктура",('6 пункт'!C19="строительство")*3+('6 пункт'!C19="реконструкция")*2+('6 пункт'!C19="капремонт")*1,0)*10</f>
        <v>0</v>
      </c>
      <c r="AC22" s="98"/>
      <c r="AD22" s="98">
        <f>IF('6 пункт'!D19="коммунальная инфраструктура",('6 пункт'!C19="строительство")*4+('6 пункт'!C19="реконструкция")*3+('6 пункт'!C19="капремонт")*2,0)*10</f>
        <v>0</v>
      </c>
      <c r="AE22" s="98"/>
    </row>
    <row r="23" spans="1:31" s="89" customFormat="1" ht="13.5" customHeight="1" x14ac:dyDescent="0.25">
      <c r="A23" s="98" t="str">
        <f>IF('22 пункт'!B21&gt;0,1,"")</f>
        <v/>
      </c>
      <c r="B23" s="98"/>
      <c r="C23" s="98"/>
      <c r="D23" s="98"/>
      <c r="E23" s="98"/>
      <c r="F23" s="98"/>
      <c r="G23" s="98"/>
      <c r="H23" s="98">
        <f>IF('22 пункт'!E20&gt;1,(IF('6 пункт'!H19="да",ROUNDUP(('6 пункт'!G19-'6 пункт'!F19+1)/2,0),'6 пункт'!G19-'6 пункт'!F19+1)),'6 пункт'!G19-'6 пункт'!F19+1)</f>
        <v>1</v>
      </c>
      <c r="I23" s="98"/>
      <c r="J23" s="98"/>
      <c r="K23" s="98" t="str">
        <f>IF('20 пункт'!B20&lt;&gt;0,'20 пункт'!F20/'20 пункт'!D20,"")</f>
        <v/>
      </c>
      <c r="L23" s="98"/>
      <c r="M23" s="98"/>
      <c r="N23" s="98"/>
      <c r="O23" s="98"/>
      <c r="P23" s="98"/>
      <c r="Q23" s="98"/>
      <c r="R23" s="98"/>
      <c r="S23" s="98"/>
      <c r="T23" s="98"/>
      <c r="U23" s="98"/>
      <c r="V23" s="98"/>
      <c r="W23" s="98"/>
      <c r="X23" s="98"/>
      <c r="Y23" s="98"/>
      <c r="Z23" s="98">
        <f>(('6 пункт'!C20="строительство")*7+('6 пункт'!C20="реконструкция")*6+('6 пункт'!C20="капремонт")*5+('6 пункт'!C20="установка")*4 +('6 пункт'!C20="приобретение")*1)*10</f>
        <v>0</v>
      </c>
      <c r="AA23" s="98"/>
      <c r="AB23" s="98">
        <f>IF('6 пункт'!D20="коммунальная инфраструктура",('6 пункт'!C20="строительство")*3+('6 пункт'!C20="реконструкция")*2+('6 пункт'!C20="капремонт")*1,0)*10</f>
        <v>0</v>
      </c>
      <c r="AC23" s="98"/>
      <c r="AD23" s="98">
        <f>IF('6 пункт'!D20="коммунальная инфраструктура",('6 пункт'!C20="строительство")*4+('6 пункт'!C20="реконструкция")*3+('6 пункт'!C20="капремонт")*2,0)*10</f>
        <v>0</v>
      </c>
      <c r="AE23" s="98"/>
    </row>
    <row r="24" spans="1:31" s="89" customFormat="1" ht="13.5" customHeight="1" x14ac:dyDescent="0.25">
      <c r="A24" s="98" t="str">
        <f>IF('22 пункт'!B22&gt;0,1,"")</f>
        <v/>
      </c>
      <c r="B24" s="98"/>
      <c r="C24" s="98"/>
      <c r="D24" s="98"/>
      <c r="E24" s="98"/>
      <c r="F24" s="98"/>
      <c r="G24" s="98"/>
      <c r="H24" s="98">
        <f>IF('22 пункт'!E21&gt;1,(IF('6 пункт'!H20="да",ROUNDUP(('6 пункт'!G20-'6 пункт'!F20+1)/2,0),'6 пункт'!G20-'6 пункт'!F20+1)),'6 пункт'!G20-'6 пункт'!F20+1)</f>
        <v>1</v>
      </c>
      <c r="I24" s="98"/>
      <c r="J24" s="98"/>
      <c r="K24" s="98" t="str">
        <f>IF('20 пункт'!B21&lt;&gt;0,'20 пункт'!F21/'20 пункт'!D21,"")</f>
        <v/>
      </c>
      <c r="L24" s="98"/>
      <c r="M24" s="98"/>
      <c r="N24" s="98"/>
      <c r="O24" s="98"/>
      <c r="P24" s="98"/>
      <c r="Q24" s="98"/>
      <c r="R24" s="98"/>
      <c r="S24" s="98"/>
      <c r="T24" s="98"/>
      <c r="U24" s="98"/>
      <c r="V24" s="98"/>
      <c r="W24" s="98"/>
      <c r="X24" s="98"/>
      <c r="Y24" s="98"/>
      <c r="Z24" s="98">
        <f>(('6 пункт'!C21="строительство")*7+('6 пункт'!C21="реконструкция")*6+('6 пункт'!C21="капремонт")*5+('6 пункт'!C21="установка")*4 +('6 пункт'!C21="приобретение")*1)*10</f>
        <v>0</v>
      </c>
      <c r="AA24" s="98"/>
      <c r="AB24" s="98">
        <f>IF('6 пункт'!D21="коммунальная инфраструктура",('6 пункт'!C21="строительство")*3+('6 пункт'!C21="реконструкция")*2+('6 пункт'!C21="капремонт")*1,0)*10</f>
        <v>0</v>
      </c>
      <c r="AC24" s="98"/>
      <c r="AD24" s="98">
        <f>IF('6 пункт'!D21="коммунальная инфраструктура",('6 пункт'!C21="строительство")*4+('6 пункт'!C21="реконструкция")*3+('6 пункт'!C21="капремонт")*2,0)*10</f>
        <v>0</v>
      </c>
      <c r="AE24" s="98"/>
    </row>
    <row r="25" spans="1:31" s="89" customFormat="1" ht="13.5" customHeight="1" x14ac:dyDescent="0.25">
      <c r="A25" s="98" t="str">
        <f>IF('22 пункт'!B23&gt;0,1,"")</f>
        <v/>
      </c>
      <c r="B25" s="98"/>
      <c r="C25" s="98"/>
      <c r="D25" s="98"/>
      <c r="E25" s="98"/>
      <c r="F25" s="98"/>
      <c r="G25" s="98"/>
      <c r="H25" s="98">
        <f>IF('22 пункт'!E22&gt;1,(IF('6 пункт'!H21="да",ROUNDUP(('6 пункт'!G21-'6 пункт'!F21+1)/2,0),'6 пункт'!G21-'6 пункт'!F21+1)),'6 пункт'!G21-'6 пункт'!F21+1)</f>
        <v>1</v>
      </c>
      <c r="I25" s="98"/>
      <c r="J25" s="98"/>
      <c r="K25" s="98" t="str">
        <f>IF('20 пункт'!B22&lt;&gt;0,'20 пункт'!F22/'20 пункт'!D22,"")</f>
        <v/>
      </c>
      <c r="L25" s="98"/>
      <c r="M25" s="98"/>
      <c r="N25" s="98"/>
      <c r="O25" s="98"/>
      <c r="P25" s="98"/>
      <c r="Q25" s="98"/>
      <c r="R25" s="98"/>
      <c r="S25" s="98"/>
      <c r="T25" s="98"/>
      <c r="U25" s="98"/>
      <c r="V25" s="98"/>
      <c r="W25" s="98"/>
      <c r="X25" s="98"/>
      <c r="Y25" s="98"/>
      <c r="Z25" s="98">
        <f>(('6 пункт'!C22="строительство")*7+('6 пункт'!C22="реконструкция")*6+('6 пункт'!C22="капремонт")*5+('6 пункт'!C22="установка")*4 +('6 пункт'!C22="приобретение")*1)*10</f>
        <v>0</v>
      </c>
      <c r="AA25" s="98"/>
      <c r="AB25" s="98">
        <f>IF('6 пункт'!D22="коммунальная инфраструктура",('6 пункт'!C22="строительство")*3+('6 пункт'!C22="реконструкция")*2+('6 пункт'!C22="капремонт")*1,0)*10</f>
        <v>0</v>
      </c>
      <c r="AC25" s="98"/>
      <c r="AD25" s="98">
        <f>IF('6 пункт'!D22="коммунальная инфраструктура",('6 пункт'!C22="строительство")*4+('6 пункт'!C22="реконструкция")*3+('6 пункт'!C22="капремонт")*2,0)*10</f>
        <v>0</v>
      </c>
      <c r="AE25" s="98"/>
    </row>
    <row r="26" spans="1:31" s="89" customFormat="1" ht="13.5" customHeight="1" x14ac:dyDescent="0.25">
      <c r="A26" s="98" t="str">
        <f>IF('22 пункт'!B24&gt;0,1,"")</f>
        <v/>
      </c>
      <c r="B26" s="98"/>
      <c r="C26" s="98"/>
      <c r="D26" s="98"/>
      <c r="E26" s="98"/>
      <c r="F26" s="98"/>
      <c r="G26" s="98"/>
      <c r="H26" s="98">
        <f>IF('22 пункт'!E23&gt;1,(IF('6 пункт'!H22="да",ROUNDUP(('6 пункт'!G22-'6 пункт'!F22+1)/2,0),'6 пункт'!G22-'6 пункт'!F22+1)),'6 пункт'!G22-'6 пункт'!F22+1)</f>
        <v>1</v>
      </c>
      <c r="I26" s="98"/>
      <c r="J26" s="98"/>
      <c r="K26" s="98" t="str">
        <f>IF('20 пункт'!B23&lt;&gt;0,'20 пункт'!F23/'20 пункт'!D23,"")</f>
        <v/>
      </c>
      <c r="L26" s="98"/>
      <c r="M26" s="98"/>
      <c r="N26" s="98"/>
      <c r="O26" s="98"/>
      <c r="P26" s="98"/>
      <c r="Q26" s="98"/>
      <c r="R26" s="98"/>
      <c r="S26" s="98"/>
      <c r="T26" s="98"/>
      <c r="U26" s="98"/>
      <c r="V26" s="98"/>
      <c r="W26" s="98"/>
      <c r="X26" s="98"/>
      <c r="Y26" s="98"/>
      <c r="Z26" s="98">
        <f>(('6 пункт'!C23="строительство")*7+('6 пункт'!C23="реконструкция")*6+('6 пункт'!C23="капремонт")*5+('6 пункт'!C23="установка")*4 +('6 пункт'!C23="приобретение")*1)*10</f>
        <v>0</v>
      </c>
      <c r="AA26" s="98"/>
      <c r="AB26" s="98">
        <f>IF('6 пункт'!D23="коммунальная инфраструктура",('6 пункт'!C23="строительство")*3+('6 пункт'!C23="реконструкция")*2+('6 пункт'!C23="капремонт")*1,0)*10</f>
        <v>0</v>
      </c>
      <c r="AC26" s="98"/>
      <c r="AD26" s="98">
        <f>IF('6 пункт'!D23="коммунальная инфраструктура",('6 пункт'!C23="строительство")*4+('6 пункт'!C23="реконструкция")*3+('6 пункт'!C23="капремонт")*2,0)*10</f>
        <v>0</v>
      </c>
      <c r="AE26" s="98"/>
    </row>
    <row r="27" spans="1:31" s="89" customFormat="1" ht="13.5" customHeight="1" x14ac:dyDescent="0.25">
      <c r="A27" s="98"/>
      <c r="B27" s="98"/>
      <c r="C27" s="98"/>
      <c r="D27" s="98"/>
      <c r="E27" s="98"/>
      <c r="F27" s="98"/>
      <c r="G27" s="98"/>
      <c r="H27" s="98">
        <f>IF('22 пункт'!E24&gt;1,(IF('6 пункт'!H23="да",ROUNDUP(('6 пункт'!G23-'6 пункт'!F23+1)/2,0),'6 пункт'!G23-'6 пункт'!F23+1)),'6 пункт'!G23-'6 пункт'!F23+1)</f>
        <v>1</v>
      </c>
      <c r="I27" s="98"/>
      <c r="J27" s="98"/>
      <c r="K27" s="98" t="e">
        <f>AVERAGE(K7:K26)</f>
        <v>#REF!</v>
      </c>
      <c r="L27" s="98"/>
      <c r="M27" s="98"/>
      <c r="N27" s="98"/>
      <c r="O27" s="98"/>
      <c r="P27" s="98"/>
      <c r="Q27" s="98"/>
      <c r="R27" s="98"/>
      <c r="S27" s="98"/>
      <c r="T27" s="98"/>
      <c r="U27" s="98"/>
      <c r="V27" s="98"/>
      <c r="W27" s="98"/>
      <c r="X27" s="98"/>
      <c r="Y27" s="98"/>
      <c r="Z27" s="98"/>
      <c r="AA27" s="98"/>
      <c r="AB27" s="98"/>
      <c r="AC27" s="98"/>
      <c r="AD27" s="98"/>
      <c r="AE27" s="98"/>
    </row>
  </sheetData>
  <pageMargins left="0.70866141732283472" right="0.70866141732283472" top="0.74803149606299213" bottom="0.74803149606299213" header="0.31496062992125984" footer="0.31496062992125984"/>
  <pageSetup paperSize="9" scale="12" fitToHeight="0" orientation="landscape" r:id="rId1"/>
  <headerFooter>
    <oddFooter>&amp;R&amp;P из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G9"/>
  <sheetViews>
    <sheetView showGridLines="0" workbookViewId="0">
      <selection activeCell="M28" sqref="M28"/>
    </sheetView>
  </sheetViews>
  <sheetFormatPr defaultRowHeight="15" x14ac:dyDescent="0.25"/>
  <cols>
    <col min="1" max="1" width="37.28515625" bestFit="1" customWidth="1"/>
    <col min="5" max="5" width="14.85546875" bestFit="1" customWidth="1"/>
    <col min="7" max="7" width="12.85546875" bestFit="1" customWidth="1"/>
  </cols>
  <sheetData>
    <row r="1" spans="1:7" x14ac:dyDescent="0.25">
      <c r="A1" s="87" t="s">
        <v>432</v>
      </c>
      <c r="C1" s="87" t="s">
        <v>628</v>
      </c>
      <c r="E1" s="87" t="s">
        <v>630</v>
      </c>
      <c r="G1" s="87" t="s">
        <v>671</v>
      </c>
    </row>
    <row r="2" spans="1:7" ht="15.75" thickBot="1" x14ac:dyDescent="0.3">
      <c r="A2" s="88" t="s">
        <v>431</v>
      </c>
      <c r="C2" s="140" t="s">
        <v>629</v>
      </c>
      <c r="E2" s="88" t="s">
        <v>631</v>
      </c>
      <c r="G2" s="140" t="s">
        <v>672</v>
      </c>
    </row>
    <row r="3" spans="1:7" s="1" customFormat="1" x14ac:dyDescent="0.25">
      <c r="A3" s="128" t="s">
        <v>430</v>
      </c>
      <c r="C3" s="151" t="s">
        <v>656</v>
      </c>
      <c r="E3" s="88" t="s">
        <v>632</v>
      </c>
    </row>
    <row r="4" spans="1:7" x14ac:dyDescent="0.25">
      <c r="A4" s="88" t="s">
        <v>433</v>
      </c>
      <c r="E4" s="88" t="s">
        <v>633</v>
      </c>
    </row>
    <row r="5" spans="1:7" ht="15.75" thickBot="1" x14ac:dyDescent="0.3">
      <c r="A5" s="88" t="s">
        <v>434</v>
      </c>
      <c r="E5" s="140" t="s">
        <v>634</v>
      </c>
    </row>
    <row r="6" spans="1:7" x14ac:dyDescent="0.25">
      <c r="A6" s="88" t="s">
        <v>435</v>
      </c>
    </row>
    <row r="7" spans="1:7" x14ac:dyDescent="0.25">
      <c r="A7" s="128" t="s">
        <v>609</v>
      </c>
    </row>
    <row r="8" spans="1:7" x14ac:dyDescent="0.25">
      <c r="A8" s="128" t="s">
        <v>625</v>
      </c>
    </row>
    <row r="9" spans="1:7" ht="15.75" thickBot="1" x14ac:dyDescent="0.3">
      <c r="A9" s="138" t="s">
        <v>610</v>
      </c>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88"/>
  <sheetViews>
    <sheetView showGridLines="0" workbookViewId="0">
      <selection activeCell="D35" sqref="D35"/>
    </sheetView>
  </sheetViews>
  <sheetFormatPr defaultRowHeight="15" x14ac:dyDescent="0.25"/>
  <cols>
    <col min="2" max="2" width="62" bestFit="1" customWidth="1"/>
    <col min="3" max="3" width="68.140625" style="1" bestFit="1" customWidth="1"/>
    <col min="4" max="4" width="52.7109375" bestFit="1" customWidth="1"/>
    <col min="5" max="5" width="68.140625" bestFit="1" customWidth="1"/>
  </cols>
  <sheetData>
    <row r="1" spans="2:5" ht="15.75" thickBot="1" x14ac:dyDescent="0.3"/>
    <row r="2" spans="2:5" ht="30" customHeight="1" thickBot="1" x14ac:dyDescent="0.3">
      <c r="B2" s="178" t="s">
        <v>474</v>
      </c>
      <c r="C2" s="178" t="s">
        <v>670</v>
      </c>
      <c r="D2" s="179" t="s">
        <v>561</v>
      </c>
      <c r="E2" s="173"/>
    </row>
    <row r="3" spans="2:5" x14ac:dyDescent="0.25">
      <c r="B3" s="175" t="s">
        <v>475</v>
      </c>
      <c r="C3" s="176">
        <f>D3/100</f>
        <v>0.99</v>
      </c>
      <c r="D3" s="177">
        <v>99</v>
      </c>
      <c r="E3" s="174"/>
    </row>
    <row r="4" spans="2:5" x14ac:dyDescent="0.25">
      <c r="B4" s="168" t="s">
        <v>476</v>
      </c>
      <c r="C4" s="169">
        <f t="shared" ref="C4:C67" si="0">D4/100</f>
        <v>0.99</v>
      </c>
      <c r="D4" s="166">
        <v>99</v>
      </c>
      <c r="E4" s="174"/>
    </row>
    <row r="5" spans="2:5" x14ac:dyDescent="0.25">
      <c r="B5" s="168" t="s">
        <v>477</v>
      </c>
      <c r="C5" s="169">
        <f t="shared" si="0"/>
        <v>0.98</v>
      </c>
      <c r="D5" s="166">
        <v>98</v>
      </c>
      <c r="E5" s="174"/>
    </row>
    <row r="6" spans="2:5" x14ac:dyDescent="0.25">
      <c r="B6" s="168" t="s">
        <v>478</v>
      </c>
      <c r="C6" s="169">
        <f t="shared" si="0"/>
        <v>0.98</v>
      </c>
      <c r="D6" s="166">
        <v>98</v>
      </c>
      <c r="E6" s="174"/>
    </row>
    <row r="7" spans="2:5" x14ac:dyDescent="0.25">
      <c r="B7" s="168" t="s">
        <v>479</v>
      </c>
      <c r="C7" s="169">
        <f t="shared" si="0"/>
        <v>0.99</v>
      </c>
      <c r="D7" s="166">
        <v>99</v>
      </c>
      <c r="E7" s="174"/>
    </row>
    <row r="8" spans="2:5" x14ac:dyDescent="0.25">
      <c r="B8" s="168" t="s">
        <v>480</v>
      </c>
      <c r="C8" s="169">
        <f t="shared" si="0"/>
        <v>0.99</v>
      </c>
      <c r="D8" s="166">
        <v>99</v>
      </c>
      <c r="E8" s="174"/>
    </row>
    <row r="9" spans="2:5" x14ac:dyDescent="0.25">
      <c r="B9" s="168" t="s">
        <v>481</v>
      </c>
      <c r="C9" s="169">
        <f t="shared" si="0"/>
        <v>0.99</v>
      </c>
      <c r="D9" s="166">
        <v>99</v>
      </c>
      <c r="E9" s="174"/>
    </row>
    <row r="10" spans="2:5" x14ac:dyDescent="0.25">
      <c r="B10" s="168" t="s">
        <v>482</v>
      </c>
      <c r="C10" s="169">
        <f t="shared" si="0"/>
        <v>0.98</v>
      </c>
      <c r="D10" s="166">
        <v>98</v>
      </c>
      <c r="E10" s="174"/>
    </row>
    <row r="11" spans="2:5" x14ac:dyDescent="0.25">
      <c r="B11" s="168" t="s">
        <v>483</v>
      </c>
      <c r="C11" s="169">
        <f t="shared" si="0"/>
        <v>0.99</v>
      </c>
      <c r="D11" s="166">
        <v>99</v>
      </c>
      <c r="E11" s="174"/>
    </row>
    <row r="12" spans="2:5" x14ac:dyDescent="0.25">
      <c r="B12" s="168" t="s">
        <v>484</v>
      </c>
      <c r="C12" s="169">
        <f t="shared" si="0"/>
        <v>0.99</v>
      </c>
      <c r="D12" s="166">
        <v>99</v>
      </c>
      <c r="E12" s="174"/>
    </row>
    <row r="13" spans="2:5" x14ac:dyDescent="0.25">
      <c r="B13" s="168" t="s">
        <v>485</v>
      </c>
      <c r="C13" s="169">
        <f t="shared" si="0"/>
        <v>0.95</v>
      </c>
      <c r="D13" s="166">
        <v>95</v>
      </c>
      <c r="E13" s="174"/>
    </row>
    <row r="14" spans="2:5" x14ac:dyDescent="0.25">
      <c r="B14" s="168" t="s">
        <v>486</v>
      </c>
      <c r="C14" s="169">
        <f t="shared" si="0"/>
        <v>0.99</v>
      </c>
      <c r="D14" s="166">
        <v>99</v>
      </c>
      <c r="E14" s="174"/>
    </row>
    <row r="15" spans="2:5" x14ac:dyDescent="0.25">
      <c r="B15" s="168" t="s">
        <v>487</v>
      </c>
      <c r="C15" s="169">
        <f t="shared" si="0"/>
        <v>0.98</v>
      </c>
      <c r="D15" s="166">
        <v>98</v>
      </c>
      <c r="E15" s="174"/>
    </row>
    <row r="16" spans="2:5" x14ac:dyDescent="0.25">
      <c r="B16" s="168" t="s">
        <v>488</v>
      </c>
      <c r="C16" s="169">
        <f t="shared" si="0"/>
        <v>0.98</v>
      </c>
      <c r="D16" s="166">
        <v>98</v>
      </c>
      <c r="E16" s="174"/>
    </row>
    <row r="17" spans="2:5" x14ac:dyDescent="0.25">
      <c r="B17" s="168" t="s">
        <v>489</v>
      </c>
      <c r="C17" s="169">
        <f t="shared" si="0"/>
        <v>0.99</v>
      </c>
      <c r="D17" s="166">
        <v>99</v>
      </c>
      <c r="E17" s="174"/>
    </row>
    <row r="18" spans="2:5" x14ac:dyDescent="0.25">
      <c r="B18" s="168" t="s">
        <v>490</v>
      </c>
      <c r="C18" s="169">
        <f t="shared" si="0"/>
        <v>0.99</v>
      </c>
      <c r="D18" s="166">
        <v>99</v>
      </c>
      <c r="E18" s="174"/>
    </row>
    <row r="19" spans="2:5" x14ac:dyDescent="0.25">
      <c r="B19" s="168" t="s">
        <v>491</v>
      </c>
      <c r="C19" s="169">
        <f t="shared" si="0"/>
        <v>0.81</v>
      </c>
      <c r="D19" s="166">
        <v>81</v>
      </c>
      <c r="E19" s="174"/>
    </row>
    <row r="20" spans="2:5" x14ac:dyDescent="0.25">
      <c r="B20" s="168" t="s">
        <v>492</v>
      </c>
      <c r="C20" s="169">
        <f t="shared" si="0"/>
        <v>0.99</v>
      </c>
      <c r="D20" s="166">
        <v>99</v>
      </c>
      <c r="E20" s="174"/>
    </row>
    <row r="21" spans="2:5" x14ac:dyDescent="0.25">
      <c r="B21" s="168" t="s">
        <v>493</v>
      </c>
      <c r="C21" s="169">
        <f t="shared" si="0"/>
        <v>0.97</v>
      </c>
      <c r="D21" s="166">
        <v>97</v>
      </c>
      <c r="E21" s="174"/>
    </row>
    <row r="22" spans="2:5" x14ac:dyDescent="0.25">
      <c r="B22" s="168" t="s">
        <v>494</v>
      </c>
      <c r="C22" s="169">
        <f t="shared" si="0"/>
        <v>0.99</v>
      </c>
      <c r="D22" s="166">
        <v>99</v>
      </c>
      <c r="E22" s="174"/>
    </row>
    <row r="23" spans="2:5" x14ac:dyDescent="0.25">
      <c r="B23" s="168" t="s">
        <v>495</v>
      </c>
      <c r="C23" s="169">
        <f t="shared" si="0"/>
        <v>0.99</v>
      </c>
      <c r="D23" s="166">
        <v>99</v>
      </c>
      <c r="E23" s="174"/>
    </row>
    <row r="24" spans="2:5" x14ac:dyDescent="0.25">
      <c r="B24" s="168" t="s">
        <v>496</v>
      </c>
      <c r="C24" s="169">
        <f t="shared" si="0"/>
        <v>0.99</v>
      </c>
      <c r="D24" s="166">
        <v>99</v>
      </c>
      <c r="E24" s="174"/>
    </row>
    <row r="25" spans="2:5" x14ac:dyDescent="0.25">
      <c r="B25" s="168" t="s">
        <v>497</v>
      </c>
      <c r="C25" s="169">
        <f t="shared" si="0"/>
        <v>0.99</v>
      </c>
      <c r="D25" s="166">
        <v>99</v>
      </c>
      <c r="E25" s="174"/>
    </row>
    <row r="26" spans="2:5" x14ac:dyDescent="0.25">
      <c r="B26" s="168" t="s">
        <v>498</v>
      </c>
      <c r="C26" s="169">
        <f t="shared" si="0"/>
        <v>0.98</v>
      </c>
      <c r="D26" s="166">
        <v>98</v>
      </c>
      <c r="E26" s="174"/>
    </row>
    <row r="27" spans="2:5" x14ac:dyDescent="0.25">
      <c r="B27" s="168" t="s">
        <v>499</v>
      </c>
      <c r="C27" s="169">
        <f t="shared" si="0"/>
        <v>0.99</v>
      </c>
      <c r="D27" s="166">
        <v>99</v>
      </c>
      <c r="E27" s="174"/>
    </row>
    <row r="28" spans="2:5" x14ac:dyDescent="0.25">
      <c r="B28" s="168" t="s">
        <v>500</v>
      </c>
      <c r="C28" s="169">
        <f t="shared" si="0"/>
        <v>0.96</v>
      </c>
      <c r="D28" s="166">
        <v>96</v>
      </c>
      <c r="E28" s="174"/>
    </row>
    <row r="29" spans="2:5" x14ac:dyDescent="0.25">
      <c r="B29" s="168" t="s">
        <v>501</v>
      </c>
      <c r="C29" s="169">
        <f t="shared" si="0"/>
        <v>0.95</v>
      </c>
      <c r="D29" s="166">
        <v>95</v>
      </c>
      <c r="E29" s="174"/>
    </row>
    <row r="30" spans="2:5" x14ac:dyDescent="0.25">
      <c r="B30" s="168" t="s">
        <v>502</v>
      </c>
      <c r="C30" s="169">
        <f t="shared" si="0"/>
        <v>0.95</v>
      </c>
      <c r="D30" s="166">
        <v>95</v>
      </c>
      <c r="E30" s="174"/>
    </row>
    <row r="31" spans="2:5" x14ac:dyDescent="0.25">
      <c r="B31" s="168" t="s">
        <v>503</v>
      </c>
      <c r="C31" s="169">
        <f t="shared" si="0"/>
        <v>0.98</v>
      </c>
      <c r="D31" s="166">
        <v>98</v>
      </c>
      <c r="E31" s="174"/>
    </row>
    <row r="32" spans="2:5" x14ac:dyDescent="0.25">
      <c r="B32" s="168" t="s">
        <v>504</v>
      </c>
      <c r="C32" s="169">
        <f t="shared" si="0"/>
        <v>0.99</v>
      </c>
      <c r="D32" s="166">
        <v>99</v>
      </c>
      <c r="E32" s="174"/>
    </row>
    <row r="33" spans="2:5" x14ac:dyDescent="0.25">
      <c r="B33" s="168" t="s">
        <v>505</v>
      </c>
      <c r="C33" s="169">
        <f t="shared" si="0"/>
        <v>0.97</v>
      </c>
      <c r="D33" s="166">
        <v>97</v>
      </c>
      <c r="E33" s="174"/>
    </row>
    <row r="34" spans="2:5" x14ac:dyDescent="0.25">
      <c r="B34" s="168" t="s">
        <v>506</v>
      </c>
      <c r="C34" s="169">
        <f t="shared" si="0"/>
        <v>0.97</v>
      </c>
      <c r="D34" s="166">
        <v>97</v>
      </c>
      <c r="E34" s="174"/>
    </row>
    <row r="35" spans="2:5" x14ac:dyDescent="0.25">
      <c r="B35" s="168" t="s">
        <v>507</v>
      </c>
      <c r="C35" s="169">
        <f t="shared" si="0"/>
        <v>0.98</v>
      </c>
      <c r="D35" s="166">
        <v>98</v>
      </c>
      <c r="E35" s="174"/>
    </row>
    <row r="36" spans="2:5" x14ac:dyDescent="0.25">
      <c r="B36" s="168" t="s">
        <v>508</v>
      </c>
      <c r="C36" s="169">
        <f t="shared" si="0"/>
        <v>0.97</v>
      </c>
      <c r="D36" s="166">
        <v>97</v>
      </c>
      <c r="E36" s="174"/>
    </row>
    <row r="37" spans="2:5" x14ac:dyDescent="0.25">
      <c r="B37" s="168" t="s">
        <v>509</v>
      </c>
      <c r="C37" s="169">
        <f t="shared" si="0"/>
        <v>0.96</v>
      </c>
      <c r="D37" s="166">
        <v>96</v>
      </c>
      <c r="E37" s="174"/>
    </row>
    <row r="38" spans="2:5" x14ac:dyDescent="0.25">
      <c r="B38" s="168" t="s">
        <v>510</v>
      </c>
      <c r="C38" s="169">
        <f t="shared" si="0"/>
        <v>0.99</v>
      </c>
      <c r="D38" s="166">
        <v>99</v>
      </c>
      <c r="E38" s="174"/>
    </row>
    <row r="39" spans="2:5" x14ac:dyDescent="0.25">
      <c r="B39" s="168" t="s">
        <v>511</v>
      </c>
      <c r="C39" s="169">
        <f t="shared" si="0"/>
        <v>0.98</v>
      </c>
      <c r="D39" s="166">
        <v>98</v>
      </c>
      <c r="E39" s="174"/>
    </row>
    <row r="40" spans="2:5" x14ac:dyDescent="0.25">
      <c r="B40" s="168" t="s">
        <v>512</v>
      </c>
      <c r="C40" s="169">
        <f t="shared" si="0"/>
        <v>0.98</v>
      </c>
      <c r="D40" s="166">
        <v>98</v>
      </c>
      <c r="E40" s="174"/>
    </row>
    <row r="41" spans="2:5" x14ac:dyDescent="0.25">
      <c r="B41" s="168" t="s">
        <v>513</v>
      </c>
      <c r="C41" s="169">
        <f t="shared" si="0"/>
        <v>0.96</v>
      </c>
      <c r="D41" s="166">
        <v>96</v>
      </c>
      <c r="E41" s="174"/>
    </row>
    <row r="42" spans="2:5" x14ac:dyDescent="0.25">
      <c r="B42" s="168" t="s">
        <v>514</v>
      </c>
      <c r="C42" s="169">
        <f t="shared" si="0"/>
        <v>0.98</v>
      </c>
      <c r="D42" s="166">
        <v>98</v>
      </c>
      <c r="E42" s="174"/>
    </row>
    <row r="43" spans="2:5" x14ac:dyDescent="0.25">
      <c r="B43" s="168" t="s">
        <v>515</v>
      </c>
      <c r="C43" s="169">
        <f t="shared" si="0"/>
        <v>0.99</v>
      </c>
      <c r="D43" s="166">
        <v>99</v>
      </c>
      <c r="E43" s="174"/>
    </row>
    <row r="44" spans="2:5" x14ac:dyDescent="0.25">
      <c r="B44" s="168" t="s">
        <v>516</v>
      </c>
      <c r="C44" s="169">
        <f t="shared" si="0"/>
        <v>0.96</v>
      </c>
      <c r="D44" s="166">
        <v>96</v>
      </c>
      <c r="E44" s="174"/>
    </row>
    <row r="45" spans="2:5" x14ac:dyDescent="0.25">
      <c r="B45" s="168" t="s">
        <v>517</v>
      </c>
      <c r="C45" s="169">
        <f t="shared" si="0"/>
        <v>0.97</v>
      </c>
      <c r="D45" s="166">
        <v>97</v>
      </c>
      <c r="E45" s="174"/>
    </row>
    <row r="46" spans="2:5" x14ac:dyDescent="0.25">
      <c r="B46" s="168" t="s">
        <v>518</v>
      </c>
      <c r="C46" s="169">
        <f t="shared" si="0"/>
        <v>0.96</v>
      </c>
      <c r="D46" s="166">
        <v>96</v>
      </c>
      <c r="E46" s="174"/>
    </row>
    <row r="47" spans="2:5" x14ac:dyDescent="0.25">
      <c r="B47" s="168" t="s">
        <v>519</v>
      </c>
      <c r="C47" s="169">
        <f t="shared" si="0"/>
        <v>0.97</v>
      </c>
      <c r="D47" s="166">
        <v>97</v>
      </c>
      <c r="E47" s="174"/>
    </row>
    <row r="48" spans="2:5" x14ac:dyDescent="0.25">
      <c r="B48" s="168" t="s">
        <v>520</v>
      </c>
      <c r="C48" s="169">
        <f t="shared" si="0"/>
        <v>0.99</v>
      </c>
      <c r="D48" s="166">
        <v>99</v>
      </c>
      <c r="E48" s="174"/>
    </row>
    <row r="49" spans="2:5" x14ac:dyDescent="0.25">
      <c r="B49" s="168" t="s">
        <v>521</v>
      </c>
      <c r="C49" s="169">
        <f t="shared" si="0"/>
        <v>0.99</v>
      </c>
      <c r="D49" s="166">
        <v>99</v>
      </c>
      <c r="E49" s="174"/>
    </row>
    <row r="50" spans="2:5" x14ac:dyDescent="0.25">
      <c r="B50" s="168" t="s">
        <v>522</v>
      </c>
      <c r="C50" s="169">
        <f t="shared" si="0"/>
        <v>0.98</v>
      </c>
      <c r="D50" s="166">
        <v>98</v>
      </c>
      <c r="E50" s="174"/>
    </row>
    <row r="51" spans="2:5" x14ac:dyDescent="0.25">
      <c r="B51" s="168" t="s">
        <v>523</v>
      </c>
      <c r="C51" s="169">
        <f t="shared" si="0"/>
        <v>0.98</v>
      </c>
      <c r="D51" s="166">
        <v>98</v>
      </c>
      <c r="E51" s="174"/>
    </row>
    <row r="52" spans="2:5" x14ac:dyDescent="0.25">
      <c r="B52" s="168" t="s">
        <v>524</v>
      </c>
      <c r="C52" s="169">
        <f t="shared" si="0"/>
        <v>0.67</v>
      </c>
      <c r="D52" s="166">
        <v>67</v>
      </c>
      <c r="E52" s="174"/>
    </row>
    <row r="53" spans="2:5" x14ac:dyDescent="0.25">
      <c r="B53" s="168" t="s">
        <v>525</v>
      </c>
      <c r="C53" s="169">
        <f t="shared" si="0"/>
        <v>0.95</v>
      </c>
      <c r="D53" s="166">
        <v>95</v>
      </c>
      <c r="E53" s="174"/>
    </row>
    <row r="54" spans="2:5" x14ac:dyDescent="0.25">
      <c r="B54" s="168" t="s">
        <v>526</v>
      </c>
      <c r="C54" s="169">
        <f t="shared" si="0"/>
        <v>0.98</v>
      </c>
      <c r="D54" s="166">
        <v>98</v>
      </c>
      <c r="E54" s="174"/>
    </row>
    <row r="55" spans="2:5" x14ac:dyDescent="0.25">
      <c r="B55" s="168" t="s">
        <v>527</v>
      </c>
      <c r="C55" s="169">
        <f t="shared" si="0"/>
        <v>0.75</v>
      </c>
      <c r="D55" s="166">
        <v>75</v>
      </c>
      <c r="E55" s="174"/>
    </row>
    <row r="56" spans="2:5" x14ac:dyDescent="0.25">
      <c r="B56" s="168" t="s">
        <v>528</v>
      </c>
      <c r="C56" s="169">
        <f t="shared" si="0"/>
        <v>0.94</v>
      </c>
      <c r="D56" s="166">
        <v>94</v>
      </c>
      <c r="E56" s="174"/>
    </row>
    <row r="57" spans="2:5" x14ac:dyDescent="0.25">
      <c r="B57" s="168" t="s">
        <v>529</v>
      </c>
      <c r="C57" s="169">
        <f t="shared" si="0"/>
        <v>0.96</v>
      </c>
      <c r="D57" s="166">
        <v>96</v>
      </c>
      <c r="E57" s="174"/>
    </row>
    <row r="58" spans="2:5" x14ac:dyDescent="0.25">
      <c r="B58" s="168" t="s">
        <v>530</v>
      </c>
      <c r="C58" s="169">
        <f t="shared" si="0"/>
        <v>0.97</v>
      </c>
      <c r="D58" s="166">
        <v>97</v>
      </c>
      <c r="E58" s="174"/>
    </row>
    <row r="59" spans="2:5" x14ac:dyDescent="0.25">
      <c r="B59" s="168" t="s">
        <v>531</v>
      </c>
      <c r="C59" s="169">
        <f t="shared" si="0"/>
        <v>0.96</v>
      </c>
      <c r="D59" s="166">
        <v>96</v>
      </c>
      <c r="E59" s="174"/>
    </row>
    <row r="60" spans="2:5" x14ac:dyDescent="0.25">
      <c r="B60" s="168" t="s">
        <v>532</v>
      </c>
      <c r="C60" s="169">
        <f t="shared" si="0"/>
        <v>0.98</v>
      </c>
      <c r="D60" s="166">
        <v>98</v>
      </c>
      <c r="E60" s="174"/>
    </row>
    <row r="61" spans="2:5" x14ac:dyDescent="0.25">
      <c r="B61" s="168" t="s">
        <v>533</v>
      </c>
      <c r="C61" s="169">
        <f t="shared" si="0"/>
        <v>0.96</v>
      </c>
      <c r="D61" s="166">
        <v>96</v>
      </c>
      <c r="E61" s="174"/>
    </row>
    <row r="62" spans="2:5" x14ac:dyDescent="0.25">
      <c r="B62" s="168" t="s">
        <v>534</v>
      </c>
      <c r="C62" s="169">
        <f t="shared" si="0"/>
        <v>0.99</v>
      </c>
      <c r="D62" s="166">
        <v>99</v>
      </c>
      <c r="E62" s="174"/>
    </row>
    <row r="63" spans="2:5" x14ac:dyDescent="0.25">
      <c r="B63" s="168" t="s">
        <v>535</v>
      </c>
      <c r="C63" s="169">
        <f t="shared" si="0"/>
        <v>0.99</v>
      </c>
      <c r="D63" s="166">
        <v>99</v>
      </c>
      <c r="E63" s="174"/>
    </row>
    <row r="64" spans="2:5" x14ac:dyDescent="0.25">
      <c r="B64" s="168" t="s">
        <v>536</v>
      </c>
      <c r="C64" s="169">
        <f t="shared" si="0"/>
        <v>0.99</v>
      </c>
      <c r="D64" s="166">
        <v>99</v>
      </c>
      <c r="E64" s="174"/>
    </row>
    <row r="65" spans="2:5" x14ac:dyDescent="0.25">
      <c r="B65" s="168" t="s">
        <v>537</v>
      </c>
      <c r="C65" s="169">
        <f t="shared" si="0"/>
        <v>0.98</v>
      </c>
      <c r="D65" s="166">
        <v>98</v>
      </c>
      <c r="E65" s="174"/>
    </row>
    <row r="66" spans="2:5" x14ac:dyDescent="0.25">
      <c r="B66" s="168" t="s">
        <v>538</v>
      </c>
      <c r="C66" s="169">
        <f t="shared" si="0"/>
        <v>0.97</v>
      </c>
      <c r="D66" s="166">
        <v>97</v>
      </c>
      <c r="E66" s="174"/>
    </row>
    <row r="67" spans="2:5" x14ac:dyDescent="0.25">
      <c r="B67" s="168" t="s">
        <v>539</v>
      </c>
      <c r="C67" s="169">
        <f t="shared" si="0"/>
        <v>0.86</v>
      </c>
      <c r="D67" s="166">
        <v>86</v>
      </c>
      <c r="E67" s="174"/>
    </row>
    <row r="68" spans="2:5" x14ac:dyDescent="0.25">
      <c r="B68" s="168" t="s">
        <v>540</v>
      </c>
      <c r="C68" s="169">
        <f t="shared" ref="C68:C88" si="1">D68/100</f>
        <v>0.98</v>
      </c>
      <c r="D68" s="166">
        <v>98</v>
      </c>
      <c r="E68" s="174"/>
    </row>
    <row r="69" spans="2:5" x14ac:dyDescent="0.25">
      <c r="B69" s="168" t="s">
        <v>541</v>
      </c>
      <c r="C69" s="169">
        <f t="shared" si="1"/>
        <v>0.59</v>
      </c>
      <c r="D69" s="166">
        <v>59</v>
      </c>
      <c r="E69" s="174"/>
    </row>
    <row r="70" spans="2:5" x14ac:dyDescent="0.25">
      <c r="B70" s="168" t="s">
        <v>542</v>
      </c>
      <c r="C70" s="169">
        <f t="shared" si="1"/>
        <v>0.93</v>
      </c>
      <c r="D70" s="166">
        <v>93</v>
      </c>
      <c r="E70" s="174"/>
    </row>
    <row r="71" spans="2:5" x14ac:dyDescent="0.25">
      <c r="B71" s="168" t="s">
        <v>543</v>
      </c>
      <c r="C71" s="169">
        <f t="shared" si="1"/>
        <v>0.97</v>
      </c>
      <c r="D71" s="166">
        <v>97</v>
      </c>
      <c r="E71" s="174"/>
    </row>
    <row r="72" spans="2:5" x14ac:dyDescent="0.25">
      <c r="B72" s="168" t="s">
        <v>544</v>
      </c>
      <c r="C72" s="169">
        <f t="shared" si="1"/>
        <v>0.98</v>
      </c>
      <c r="D72" s="166">
        <v>98</v>
      </c>
      <c r="E72" s="174"/>
    </row>
    <row r="73" spans="2:5" x14ac:dyDescent="0.25">
      <c r="B73" s="168" t="s">
        <v>545</v>
      </c>
      <c r="C73" s="169">
        <f t="shared" si="1"/>
        <v>0.97</v>
      </c>
      <c r="D73" s="166">
        <v>97</v>
      </c>
      <c r="E73" s="174"/>
    </row>
    <row r="74" spans="2:5" x14ac:dyDescent="0.25">
      <c r="B74" s="168" t="s">
        <v>546</v>
      </c>
      <c r="C74" s="169">
        <f t="shared" si="1"/>
        <v>0.97</v>
      </c>
      <c r="D74" s="166">
        <v>97</v>
      </c>
      <c r="E74" s="174"/>
    </row>
    <row r="75" spans="2:5" x14ac:dyDescent="0.25">
      <c r="B75" s="168" t="s">
        <v>547</v>
      </c>
      <c r="C75" s="169">
        <f t="shared" si="1"/>
        <v>0.96</v>
      </c>
      <c r="D75" s="166">
        <v>96</v>
      </c>
      <c r="E75" s="174"/>
    </row>
    <row r="76" spans="2:5" x14ac:dyDescent="0.25">
      <c r="B76" s="168" t="s">
        <v>548</v>
      </c>
      <c r="C76" s="169">
        <f t="shared" si="1"/>
        <v>0.27</v>
      </c>
      <c r="D76" s="166">
        <v>27</v>
      </c>
      <c r="E76" s="174"/>
    </row>
    <row r="77" spans="2:5" x14ac:dyDescent="0.25">
      <c r="B77" s="168" t="s">
        <v>549</v>
      </c>
      <c r="C77" s="169">
        <f t="shared" si="1"/>
        <v>0.97</v>
      </c>
      <c r="D77" s="166">
        <v>97</v>
      </c>
      <c r="E77" s="174"/>
    </row>
    <row r="78" spans="2:5" x14ac:dyDescent="0.25">
      <c r="B78" s="168" t="s">
        <v>550</v>
      </c>
      <c r="C78" s="169">
        <f t="shared" si="1"/>
        <v>0.96</v>
      </c>
      <c r="D78" s="166">
        <v>96</v>
      </c>
      <c r="E78" s="174"/>
    </row>
    <row r="79" spans="2:5" x14ac:dyDescent="0.25">
      <c r="B79" s="168" t="s">
        <v>551</v>
      </c>
      <c r="C79" s="169">
        <f t="shared" si="1"/>
        <v>0.96</v>
      </c>
      <c r="D79" s="166">
        <v>96</v>
      </c>
      <c r="E79" s="174"/>
    </row>
    <row r="80" spans="2:5" x14ac:dyDescent="0.25">
      <c r="B80" s="168" t="s">
        <v>552</v>
      </c>
      <c r="C80" s="169">
        <f t="shared" si="1"/>
        <v>0.99</v>
      </c>
      <c r="D80" s="166">
        <v>99</v>
      </c>
      <c r="E80" s="174"/>
    </row>
    <row r="81" spans="2:5" x14ac:dyDescent="0.25">
      <c r="B81" s="168" t="s">
        <v>553</v>
      </c>
      <c r="C81" s="169">
        <f t="shared" si="1"/>
        <v>0</v>
      </c>
      <c r="D81" s="166">
        <v>0</v>
      </c>
      <c r="E81" s="174"/>
    </row>
    <row r="82" spans="2:5" x14ac:dyDescent="0.25">
      <c r="B82" s="168" t="s">
        <v>554</v>
      </c>
      <c r="C82" s="169">
        <f t="shared" si="1"/>
        <v>0.49</v>
      </c>
      <c r="D82" s="166">
        <v>49</v>
      </c>
      <c r="E82" s="174"/>
    </row>
    <row r="83" spans="2:5" x14ac:dyDescent="0.25">
      <c r="B83" s="168" t="s">
        <v>555</v>
      </c>
      <c r="C83" s="169">
        <f t="shared" si="1"/>
        <v>0.99</v>
      </c>
      <c r="D83" s="166">
        <v>99</v>
      </c>
      <c r="E83" s="174"/>
    </row>
    <row r="84" spans="2:5" x14ac:dyDescent="0.25">
      <c r="B84" s="168" t="s">
        <v>556</v>
      </c>
      <c r="C84" s="169">
        <f t="shared" si="1"/>
        <v>0.99</v>
      </c>
      <c r="D84" s="166">
        <v>99</v>
      </c>
      <c r="E84" s="174"/>
    </row>
    <row r="85" spans="2:5" x14ac:dyDescent="0.25">
      <c r="B85" s="168" t="s">
        <v>557</v>
      </c>
      <c r="C85" s="169">
        <f t="shared" si="1"/>
        <v>0.9</v>
      </c>
      <c r="D85" s="166">
        <v>90</v>
      </c>
      <c r="E85" s="174"/>
    </row>
    <row r="86" spans="2:5" x14ac:dyDescent="0.25">
      <c r="B86" s="168" t="s">
        <v>558</v>
      </c>
      <c r="C86" s="169">
        <f t="shared" si="1"/>
        <v>0.39</v>
      </c>
      <c r="D86" s="166">
        <v>39</v>
      </c>
      <c r="E86" s="174"/>
    </row>
    <row r="87" spans="2:5" x14ac:dyDescent="0.25">
      <c r="B87" s="168" t="s">
        <v>559</v>
      </c>
      <c r="C87" s="169">
        <f t="shared" si="1"/>
        <v>0.98</v>
      </c>
      <c r="D87" s="166">
        <v>98</v>
      </c>
      <c r="E87" s="174"/>
    </row>
    <row r="88" spans="2:5" ht="15.75" thickBot="1" x14ac:dyDescent="0.3">
      <c r="B88" s="170" t="s">
        <v>560</v>
      </c>
      <c r="C88" s="171">
        <f t="shared" si="1"/>
        <v>0.14000000000000001</v>
      </c>
      <c r="D88" s="167">
        <v>14</v>
      </c>
      <c r="E88" s="174"/>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
  <sheetViews>
    <sheetView showGridLines="0" view="pageBreakPreview" zoomScaleNormal="100" zoomScaleSheetLayoutView="100" workbookViewId="0">
      <selection activeCell="C12" sqref="C12"/>
    </sheetView>
  </sheetViews>
  <sheetFormatPr defaultRowHeight="15" x14ac:dyDescent="0.25"/>
  <cols>
    <col min="2" max="2" width="56.7109375" customWidth="1"/>
    <col min="3" max="3" width="65" customWidth="1"/>
  </cols>
  <sheetData>
    <row r="1" spans="1:3" ht="18.75" x14ac:dyDescent="0.3">
      <c r="A1" s="2" t="s">
        <v>38</v>
      </c>
      <c r="B1" s="2"/>
      <c r="C1" s="2"/>
    </row>
    <row r="2" spans="1:3" ht="18.75" x14ac:dyDescent="0.3">
      <c r="A2" s="2"/>
      <c r="B2" s="2"/>
      <c r="C2" s="2"/>
    </row>
    <row r="3" spans="1:3" ht="18.75" x14ac:dyDescent="0.25">
      <c r="A3" s="46" t="s">
        <v>8</v>
      </c>
      <c r="B3" s="5" t="s">
        <v>39</v>
      </c>
      <c r="C3" s="5" t="s">
        <v>48</v>
      </c>
    </row>
    <row r="4" spans="1:3" ht="18.75" x14ac:dyDescent="0.25">
      <c r="A4" s="5">
        <v>1</v>
      </c>
      <c r="B4" s="5">
        <v>2</v>
      </c>
      <c r="C4" s="5">
        <v>3</v>
      </c>
    </row>
    <row r="5" spans="1:3" ht="37.5" x14ac:dyDescent="0.25">
      <c r="A5" s="5">
        <v>1</v>
      </c>
      <c r="B5" s="48" t="s">
        <v>49</v>
      </c>
      <c r="C5" s="29" t="s">
        <v>722</v>
      </c>
    </row>
    <row r="6" spans="1:3" ht="37.5" x14ac:dyDescent="0.25">
      <c r="A6" s="5">
        <v>2</v>
      </c>
      <c r="B6" s="135" t="s">
        <v>50</v>
      </c>
      <c r="C6" s="29" t="s">
        <v>722</v>
      </c>
    </row>
    <row r="7" spans="1:3" ht="37.5" x14ac:dyDescent="0.25">
      <c r="A7" s="5">
        <v>3</v>
      </c>
      <c r="B7" s="135" t="s">
        <v>51</v>
      </c>
      <c r="C7" s="29" t="s">
        <v>723</v>
      </c>
    </row>
  </sheetData>
  <pageMargins left="0.70866141732283472" right="0.70866141732283472" top="0.74803149606299213" bottom="0.74803149606299213" header="0.31496062992125984" footer="0.31496062992125984"/>
  <pageSetup paperSize="9" scale="66" fitToHeight="0" orientation="portrait" r:id="rId1"/>
  <headerFooter>
    <oddFooter>&amp;R&amp;"Times New Roman,обычный"&amp;12&amp;P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showGridLines="0" view="pageBreakPreview" topLeftCell="A7" zoomScale="75" zoomScaleNormal="57" zoomScaleSheetLayoutView="75" workbookViewId="0">
      <selection activeCell="A10" sqref="A10:F10"/>
    </sheetView>
  </sheetViews>
  <sheetFormatPr defaultRowHeight="15" x14ac:dyDescent="0.25"/>
  <cols>
    <col min="2" max="2" width="31.7109375" bestFit="1" customWidth="1"/>
    <col min="3" max="3" width="31.7109375" style="1" customWidth="1"/>
    <col min="4" max="4" width="24.5703125" bestFit="1" customWidth="1"/>
    <col min="5" max="5" width="37" style="1" bestFit="1" customWidth="1"/>
    <col min="6" max="6" width="58" bestFit="1" customWidth="1"/>
  </cols>
  <sheetData>
    <row r="1" spans="1:6" ht="22.5" x14ac:dyDescent="0.3">
      <c r="A1" s="2" t="s">
        <v>105</v>
      </c>
      <c r="B1" s="2"/>
      <c r="C1" s="2"/>
      <c r="D1" s="2"/>
      <c r="E1" s="2"/>
      <c r="F1" s="2"/>
    </row>
    <row r="2" spans="1:6" ht="18.75" x14ac:dyDescent="0.3">
      <c r="A2" s="2"/>
      <c r="B2" s="2"/>
      <c r="C2" s="2"/>
      <c r="D2" s="2"/>
      <c r="E2" s="2"/>
      <c r="F2" s="2"/>
    </row>
    <row r="3" spans="1:6" ht="22.5" x14ac:dyDescent="0.25">
      <c r="A3" s="46" t="s">
        <v>8</v>
      </c>
      <c r="B3" s="5" t="s">
        <v>40</v>
      </c>
      <c r="C3" s="205" t="s">
        <v>688</v>
      </c>
      <c r="D3" s="205" t="s">
        <v>689</v>
      </c>
      <c r="E3" s="191" t="s">
        <v>690</v>
      </c>
      <c r="F3" s="191" t="s">
        <v>691</v>
      </c>
    </row>
    <row r="4" spans="1:6" ht="18.75" x14ac:dyDescent="0.3">
      <c r="A4" s="37">
        <v>1</v>
      </c>
      <c r="B4" s="37">
        <v>2</v>
      </c>
      <c r="C4" s="206">
        <v>3</v>
      </c>
      <c r="D4" s="206">
        <v>4</v>
      </c>
      <c r="E4" s="206">
        <v>5</v>
      </c>
      <c r="F4" s="206">
        <v>6</v>
      </c>
    </row>
    <row r="5" spans="1:6" ht="134.25" customHeight="1" x14ac:dyDescent="0.25">
      <c r="A5" s="5">
        <v>1</v>
      </c>
      <c r="B5" s="48" t="s">
        <v>41</v>
      </c>
      <c r="C5" s="204" t="s">
        <v>704</v>
      </c>
      <c r="D5" s="29" t="s">
        <v>724</v>
      </c>
      <c r="E5" s="29" t="s">
        <v>705</v>
      </c>
      <c r="F5" s="209" t="s">
        <v>706</v>
      </c>
    </row>
    <row r="6" spans="1:6" ht="131.25" x14ac:dyDescent="0.25">
      <c r="A6" s="5">
        <v>2</v>
      </c>
      <c r="B6" s="48" t="s">
        <v>42</v>
      </c>
      <c r="C6" s="204" t="s">
        <v>704</v>
      </c>
      <c r="D6" s="29" t="s">
        <v>724</v>
      </c>
      <c r="E6" s="29" t="s">
        <v>705</v>
      </c>
      <c r="F6" s="209" t="s">
        <v>706</v>
      </c>
    </row>
    <row r="7" spans="1:6" ht="131.25" x14ac:dyDescent="0.25">
      <c r="A7" s="5">
        <v>3</v>
      </c>
      <c r="B7" s="48" t="s">
        <v>43</v>
      </c>
      <c r="C7" s="204" t="s">
        <v>704</v>
      </c>
      <c r="D7" s="29" t="s">
        <v>724</v>
      </c>
      <c r="E7" s="29" t="s">
        <v>705</v>
      </c>
      <c r="F7" s="209" t="s">
        <v>706</v>
      </c>
    </row>
    <row r="8" spans="1:6" s="1" customFormat="1" ht="112.5" x14ac:dyDescent="0.25">
      <c r="A8" s="5">
        <v>4</v>
      </c>
      <c r="B8" s="48" t="s">
        <v>707</v>
      </c>
      <c r="C8" s="204" t="s">
        <v>708</v>
      </c>
      <c r="D8" s="29" t="s">
        <v>725</v>
      </c>
      <c r="E8" s="29" t="s">
        <v>710</v>
      </c>
      <c r="F8" s="219" t="s">
        <v>709</v>
      </c>
    </row>
    <row r="9" spans="1:6" ht="131.25" x14ac:dyDescent="0.25">
      <c r="A9" s="5">
        <v>5</v>
      </c>
      <c r="B9" s="48" t="s">
        <v>44</v>
      </c>
      <c r="C9" s="204" t="s">
        <v>704</v>
      </c>
      <c r="D9" s="29" t="s">
        <v>726</v>
      </c>
      <c r="E9" s="29" t="s">
        <v>705</v>
      </c>
      <c r="F9" s="209" t="s">
        <v>706</v>
      </c>
    </row>
    <row r="10" spans="1:6" ht="22.5" x14ac:dyDescent="0.3">
      <c r="A10" s="247" t="s">
        <v>106</v>
      </c>
      <c r="B10" s="247"/>
      <c r="C10" s="247"/>
      <c r="D10" s="247"/>
      <c r="E10" s="247"/>
      <c r="F10" s="247"/>
    </row>
    <row r="11" spans="1:6" ht="22.5" x14ac:dyDescent="0.3">
      <c r="A11" s="248" t="s">
        <v>107</v>
      </c>
      <c r="B11" s="248"/>
      <c r="C11" s="248"/>
      <c r="D11" s="248"/>
      <c r="E11" s="248"/>
      <c r="F11" s="248"/>
    </row>
    <row r="12" spans="1:6" ht="22.5" x14ac:dyDescent="0.3">
      <c r="A12" s="248" t="s">
        <v>108</v>
      </c>
      <c r="B12" s="248"/>
      <c r="C12" s="248"/>
      <c r="D12" s="248"/>
      <c r="E12" s="248"/>
      <c r="F12" s="248"/>
    </row>
  </sheetData>
  <mergeCells count="3">
    <mergeCell ref="A10:F10"/>
    <mergeCell ref="A11:F11"/>
    <mergeCell ref="A12:F12"/>
  </mergeCells>
  <hyperlinks>
    <hyperlink ref="F5" r:id="rId1"/>
    <hyperlink ref="F6" r:id="rId2"/>
    <hyperlink ref="F7" r:id="rId3"/>
    <hyperlink ref="F9" r:id="rId4"/>
    <hyperlink ref="F8" r:id="rId5" display="mailto:jkh.holmogory@mail.ru"/>
  </hyperlinks>
  <pageMargins left="0.70866141732283472" right="0.70866141732283472" top="0.74803149606299213" bottom="0.74803149606299213" header="0.31496062992125984" footer="0.31496062992125984"/>
  <pageSetup paperSize="9" scale="45" fitToHeight="0" orientation="portrait" r:id="rId6"/>
  <headerFooter>
    <oddFooter>&amp;R&amp;"Times New Roman,обычный"&amp;12&amp;P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showGridLines="0" view="pageBreakPreview" topLeftCell="B2" zoomScale="75" zoomScaleNormal="50" zoomScaleSheetLayoutView="75" workbookViewId="0">
      <selection activeCell="D6" sqref="D6"/>
    </sheetView>
  </sheetViews>
  <sheetFormatPr defaultRowHeight="18.75" x14ac:dyDescent="0.3"/>
  <cols>
    <col min="1" max="1" width="7.28515625" style="2" customWidth="1"/>
    <col min="2" max="2" width="36.42578125" style="2" customWidth="1"/>
    <col min="3" max="3" width="33" style="2" customWidth="1"/>
    <col min="4" max="4" width="38.28515625" style="2" customWidth="1"/>
    <col min="5" max="5" width="37.42578125" style="2" customWidth="1"/>
    <col min="6" max="6" width="25.42578125" style="2" customWidth="1"/>
    <col min="7" max="7" width="22.28515625" style="2" customWidth="1"/>
    <col min="8" max="8" width="19" style="2" customWidth="1"/>
    <col min="9" max="9" width="22" style="2" customWidth="1"/>
    <col min="10" max="10" width="38.140625" style="2" bestFit="1" customWidth="1"/>
    <col min="11" max="11" width="27.85546875" style="2" bestFit="1" customWidth="1"/>
    <col min="12" max="12" width="22.7109375" style="2" bestFit="1" customWidth="1"/>
    <col min="13" max="14" width="21.28515625" style="2" bestFit="1" customWidth="1"/>
    <col min="15" max="15" width="24.7109375" style="2" customWidth="1"/>
    <col min="16" max="16" width="22.5703125" style="2" customWidth="1"/>
    <col min="17" max="17" width="20.42578125" style="2" customWidth="1"/>
    <col min="18" max="18" width="21.140625" style="2" customWidth="1"/>
    <col min="19" max="19" width="23" style="2" bestFit="1" customWidth="1"/>
    <col min="20" max="22" width="12.7109375" style="2" customWidth="1"/>
    <col min="23" max="23" width="9.140625" style="76"/>
    <col min="24" max="16384" width="9.140625" style="2"/>
  </cols>
  <sheetData>
    <row r="1" spans="1:23" x14ac:dyDescent="0.3">
      <c r="A1" s="2" t="s">
        <v>109</v>
      </c>
    </row>
    <row r="2" spans="1:23" x14ac:dyDescent="0.3">
      <c r="Q2" s="192" t="s">
        <v>673</v>
      </c>
    </row>
    <row r="3" spans="1:23" ht="206.25" customHeight="1" x14ac:dyDescent="0.3">
      <c r="A3" s="46" t="s">
        <v>8</v>
      </c>
      <c r="B3" s="46" t="s">
        <v>99</v>
      </c>
      <c r="C3" s="46" t="s">
        <v>403</v>
      </c>
      <c r="D3" s="46" t="s">
        <v>406</v>
      </c>
      <c r="E3" s="46" t="s">
        <v>110</v>
      </c>
      <c r="F3" s="46" t="s">
        <v>111</v>
      </c>
      <c r="G3" s="46" t="s">
        <v>572</v>
      </c>
      <c r="H3" s="46" t="s">
        <v>421</v>
      </c>
      <c r="I3" s="46" t="s">
        <v>53</v>
      </c>
      <c r="J3" s="46" t="s">
        <v>681</v>
      </c>
      <c r="K3" s="46" t="s">
        <v>328</v>
      </c>
      <c r="L3" s="74" t="s">
        <v>680</v>
      </c>
      <c r="M3" s="46" t="s">
        <v>329</v>
      </c>
      <c r="N3" s="46" t="s">
        <v>330</v>
      </c>
      <c r="O3" s="46" t="s">
        <v>325</v>
      </c>
      <c r="P3" s="46" t="s">
        <v>324</v>
      </c>
      <c r="Q3" s="191" t="s">
        <v>325</v>
      </c>
      <c r="R3" s="191" t="s">
        <v>324</v>
      </c>
      <c r="S3" s="83"/>
    </row>
    <row r="4" spans="1:23" s="172" customFormat="1" ht="15.75" customHeight="1" x14ac:dyDescent="0.3">
      <c r="A4" s="198">
        <v>1</v>
      </c>
      <c r="B4" s="198">
        <v>2</v>
      </c>
      <c r="C4" s="198">
        <v>3</v>
      </c>
      <c r="D4" s="198">
        <v>4</v>
      </c>
      <c r="E4" s="198">
        <v>5</v>
      </c>
      <c r="F4" s="198">
        <v>6</v>
      </c>
      <c r="G4" s="198">
        <v>7</v>
      </c>
      <c r="H4" s="198">
        <v>8</v>
      </c>
      <c r="I4" s="198">
        <v>9</v>
      </c>
      <c r="J4" s="198">
        <v>10</v>
      </c>
      <c r="K4" s="198">
        <v>11</v>
      </c>
      <c r="L4" s="198">
        <v>12</v>
      </c>
      <c r="M4" s="198">
        <v>13</v>
      </c>
      <c r="N4" s="198">
        <v>14</v>
      </c>
      <c r="O4" s="207">
        <v>15</v>
      </c>
      <c r="P4" s="207">
        <v>16</v>
      </c>
      <c r="Q4" s="208" t="s">
        <v>576</v>
      </c>
      <c r="R4" s="208" t="s">
        <v>586</v>
      </c>
      <c r="S4" s="84"/>
      <c r="W4" s="199"/>
    </row>
    <row r="5" spans="1:23" ht="168.75" x14ac:dyDescent="0.3">
      <c r="A5" s="6">
        <v>1</v>
      </c>
      <c r="B5" s="21" t="str">
        <f>'ПАСПОРТ пункты 1, 2'!D34</f>
        <v>Строительство объекта водоотведения: "Станция биологической очистки сточных (канализационных) вод  по адресу: Архангельская область, Холмогорский район, МО "Холмогорское", с. Холмогоры</v>
      </c>
      <c r="C5" s="42" t="s">
        <v>630</v>
      </c>
      <c r="D5" s="42" t="s">
        <v>430</v>
      </c>
      <c r="E5" s="42" t="s">
        <v>628</v>
      </c>
      <c r="F5" s="42">
        <v>2023</v>
      </c>
      <c r="G5" s="42">
        <v>2023</v>
      </c>
      <c r="H5" s="42" t="s">
        <v>628</v>
      </c>
      <c r="I5" s="211">
        <v>147058.79</v>
      </c>
      <c r="J5" s="42" t="s">
        <v>629</v>
      </c>
      <c r="K5" s="42" t="s">
        <v>629</v>
      </c>
      <c r="L5" s="103">
        <v>0</v>
      </c>
      <c r="M5" s="228">
        <v>8</v>
      </c>
      <c r="N5" s="232" t="s">
        <v>727</v>
      </c>
      <c r="O5" s="42" t="s">
        <v>711</v>
      </c>
      <c r="P5" s="103">
        <v>1100</v>
      </c>
      <c r="Q5" s="103"/>
      <c r="R5" s="103"/>
      <c r="S5" s="85"/>
    </row>
    <row r="6" spans="1:23" ht="198.75" customHeight="1" x14ac:dyDescent="0.3">
      <c r="A6" s="6">
        <v>2</v>
      </c>
      <c r="B6" s="21" t="str">
        <f>'ПАСПОРТ пункты 1, 2'!D35</f>
        <v>Капитальный ремонт открытой универсальной площадки МАОУ "Холмогорская средняя школа имени М.В. Ломоносова"по адресу: Архангельская область, Холмогорский район, с. Холмогоры, ул. Октябрьская (ориентировочно д. 27А)</v>
      </c>
      <c r="C6" s="42" t="s">
        <v>632</v>
      </c>
      <c r="D6" s="42" t="s">
        <v>434</v>
      </c>
      <c r="E6" s="42" t="s">
        <v>628</v>
      </c>
      <c r="F6" s="42">
        <v>2023</v>
      </c>
      <c r="G6" s="42">
        <v>2023</v>
      </c>
      <c r="H6" s="42" t="s">
        <v>628</v>
      </c>
      <c r="I6" s="143">
        <v>60282.292000000001</v>
      </c>
      <c r="J6" s="42" t="s">
        <v>629</v>
      </c>
      <c r="K6" s="42" t="s">
        <v>629</v>
      </c>
      <c r="L6" s="103">
        <v>0</v>
      </c>
      <c r="M6" s="103">
        <v>0</v>
      </c>
      <c r="N6" s="29">
        <v>0</v>
      </c>
      <c r="O6" s="42" t="s">
        <v>798</v>
      </c>
      <c r="P6" s="103">
        <v>14.516999999999999</v>
      </c>
      <c r="Q6" s="103"/>
      <c r="R6" s="103"/>
      <c r="S6" s="85"/>
    </row>
    <row r="7" spans="1:23" x14ac:dyDescent="0.3">
      <c r="A7" s="6">
        <v>4</v>
      </c>
      <c r="B7" s="21">
        <f>'ПАСПОРТ пункты 1, 2'!D36</f>
        <v>0</v>
      </c>
      <c r="C7" s="42"/>
      <c r="D7" s="42"/>
      <c r="E7" s="42"/>
      <c r="F7" s="42"/>
      <c r="G7" s="42"/>
      <c r="H7" s="42"/>
      <c r="I7" s="143"/>
      <c r="J7" s="42"/>
      <c r="K7" s="42"/>
      <c r="L7" s="103"/>
      <c r="M7" s="103"/>
      <c r="N7" s="29"/>
      <c r="O7" s="42"/>
      <c r="P7" s="103"/>
      <c r="Q7" s="103"/>
      <c r="R7" s="103"/>
      <c r="S7" s="85"/>
    </row>
    <row r="8" spans="1:23" x14ac:dyDescent="0.3">
      <c r="A8" s="6">
        <v>5</v>
      </c>
      <c r="B8" s="21">
        <f>'ПАСПОРТ пункты 1, 2'!D37</f>
        <v>0</v>
      </c>
      <c r="C8" s="42"/>
      <c r="D8" s="42"/>
      <c r="E8" s="42"/>
      <c r="F8" s="42"/>
      <c r="G8" s="42"/>
      <c r="H8" s="42"/>
      <c r="I8" s="143"/>
      <c r="J8" s="42"/>
      <c r="K8" s="42"/>
      <c r="L8" s="103"/>
      <c r="M8" s="103"/>
      <c r="N8" s="29"/>
      <c r="O8" s="42"/>
      <c r="P8" s="103"/>
      <c r="Q8" s="103"/>
      <c r="R8" s="103"/>
      <c r="S8" s="85"/>
    </row>
    <row r="9" spans="1:23" x14ac:dyDescent="0.3">
      <c r="A9" s="6">
        <v>6</v>
      </c>
      <c r="B9" s="21">
        <f>'ПАСПОРТ пункты 1, 2'!D38</f>
        <v>0</v>
      </c>
      <c r="C9" s="42"/>
      <c r="D9" s="42"/>
      <c r="E9" s="42"/>
      <c r="F9" s="42"/>
      <c r="G9" s="42"/>
      <c r="H9" s="42"/>
      <c r="I9" s="143"/>
      <c r="J9" s="42"/>
      <c r="K9" s="42"/>
      <c r="L9" s="103"/>
      <c r="M9" s="103"/>
      <c r="N9" s="29"/>
      <c r="O9" s="42"/>
      <c r="P9" s="103"/>
      <c r="Q9" s="103"/>
      <c r="R9" s="103"/>
      <c r="S9" s="85"/>
    </row>
    <row r="10" spans="1:23" x14ac:dyDescent="0.3">
      <c r="A10" s="6">
        <v>7</v>
      </c>
      <c r="B10" s="21">
        <f>'ПАСПОРТ пункты 1, 2'!D39</f>
        <v>0</v>
      </c>
      <c r="C10" s="42"/>
      <c r="D10" s="42"/>
      <c r="E10" s="42"/>
      <c r="F10" s="42"/>
      <c r="G10" s="42"/>
      <c r="H10" s="42"/>
      <c r="I10" s="143"/>
      <c r="J10" s="42"/>
      <c r="K10" s="42"/>
      <c r="L10" s="103"/>
      <c r="M10" s="103"/>
      <c r="N10" s="29"/>
      <c r="O10" s="42"/>
      <c r="P10" s="103"/>
      <c r="Q10" s="103"/>
      <c r="R10" s="103"/>
      <c r="S10" s="85"/>
    </row>
    <row r="11" spans="1:23" x14ac:dyDescent="0.3">
      <c r="A11" s="6">
        <v>8</v>
      </c>
      <c r="B11" s="21">
        <f>'ПАСПОРТ пункты 1, 2'!D40</f>
        <v>0</v>
      </c>
      <c r="C11" s="42"/>
      <c r="D11" s="42"/>
      <c r="E11" s="42"/>
      <c r="F11" s="42"/>
      <c r="G11" s="42"/>
      <c r="H11" s="42"/>
      <c r="I11" s="143"/>
      <c r="J11" s="42"/>
      <c r="K11" s="42"/>
      <c r="L11" s="103"/>
      <c r="M11" s="103"/>
      <c r="N11" s="29"/>
      <c r="O11" s="42"/>
      <c r="P11" s="103"/>
      <c r="Q11" s="103"/>
      <c r="R11" s="103"/>
      <c r="S11" s="85"/>
    </row>
    <row r="12" spans="1:23" x14ac:dyDescent="0.3">
      <c r="A12" s="6">
        <v>9</v>
      </c>
      <c r="B12" s="21">
        <f>'ПАСПОРТ пункты 1, 2'!D41</f>
        <v>0</v>
      </c>
      <c r="C12" s="42"/>
      <c r="D12" s="42"/>
      <c r="E12" s="42"/>
      <c r="F12" s="42"/>
      <c r="G12" s="42"/>
      <c r="H12" s="42"/>
      <c r="I12" s="143"/>
      <c r="J12" s="42"/>
      <c r="K12" s="42"/>
      <c r="L12" s="103"/>
      <c r="M12" s="103"/>
      <c r="N12" s="29"/>
      <c r="O12" s="42"/>
      <c r="P12" s="103"/>
      <c r="Q12" s="103"/>
      <c r="R12" s="103"/>
      <c r="S12" s="85"/>
    </row>
    <row r="13" spans="1:23" x14ac:dyDescent="0.3">
      <c r="A13" s="6">
        <v>10</v>
      </c>
      <c r="B13" s="21">
        <f>'ПАСПОРТ пункты 1, 2'!D42</f>
        <v>0</v>
      </c>
      <c r="C13" s="42"/>
      <c r="D13" s="42"/>
      <c r="E13" s="42"/>
      <c r="F13" s="42"/>
      <c r="G13" s="42"/>
      <c r="H13" s="42"/>
      <c r="I13" s="143"/>
      <c r="J13" s="42"/>
      <c r="K13" s="42"/>
      <c r="L13" s="103"/>
      <c r="M13" s="103"/>
      <c r="N13" s="29"/>
      <c r="O13" s="42"/>
      <c r="P13" s="103"/>
      <c r="Q13" s="103"/>
      <c r="R13" s="103"/>
      <c r="S13" s="85"/>
    </row>
    <row r="14" spans="1:23" x14ac:dyDescent="0.3">
      <c r="A14" s="6">
        <v>11</v>
      </c>
      <c r="B14" s="21">
        <f>'ПАСПОРТ пункты 1, 2'!D43</f>
        <v>0</v>
      </c>
      <c r="C14" s="42"/>
      <c r="D14" s="42"/>
      <c r="E14" s="42"/>
      <c r="F14" s="42"/>
      <c r="G14" s="42"/>
      <c r="H14" s="42"/>
      <c r="I14" s="143"/>
      <c r="J14" s="42"/>
      <c r="K14" s="42"/>
      <c r="L14" s="103"/>
      <c r="M14" s="103"/>
      <c r="N14" s="29"/>
      <c r="O14" s="42"/>
      <c r="P14" s="103"/>
      <c r="Q14" s="103"/>
      <c r="R14" s="103"/>
      <c r="S14" s="85"/>
    </row>
    <row r="15" spans="1:23" x14ac:dyDescent="0.3">
      <c r="A15" s="6">
        <v>12</v>
      </c>
      <c r="B15" s="21">
        <f>'ПАСПОРТ пункты 1, 2'!D44</f>
        <v>0</v>
      </c>
      <c r="C15" s="42"/>
      <c r="D15" s="42"/>
      <c r="E15" s="42"/>
      <c r="F15" s="42"/>
      <c r="G15" s="42"/>
      <c r="H15" s="42"/>
      <c r="I15" s="143"/>
      <c r="J15" s="42"/>
      <c r="K15" s="42"/>
      <c r="L15" s="103"/>
      <c r="M15" s="103"/>
      <c r="N15" s="29"/>
      <c r="O15" s="42"/>
      <c r="P15" s="103"/>
      <c r="Q15" s="103"/>
      <c r="R15" s="103"/>
      <c r="S15" s="85"/>
    </row>
    <row r="16" spans="1:23" x14ac:dyDescent="0.3">
      <c r="A16" s="6">
        <v>13</v>
      </c>
      <c r="B16" s="21">
        <f>'ПАСПОРТ пункты 1, 2'!D45</f>
        <v>0</v>
      </c>
      <c r="C16" s="42"/>
      <c r="D16" s="42"/>
      <c r="E16" s="42"/>
      <c r="F16" s="42"/>
      <c r="G16" s="42"/>
      <c r="H16" s="42"/>
      <c r="I16" s="143"/>
      <c r="J16" s="42"/>
      <c r="K16" s="42"/>
      <c r="L16" s="103"/>
      <c r="M16" s="103"/>
      <c r="N16" s="29"/>
      <c r="O16" s="42"/>
      <c r="P16" s="103"/>
      <c r="Q16" s="103"/>
      <c r="R16" s="103"/>
      <c r="S16" s="85"/>
    </row>
    <row r="17" spans="1:19" x14ac:dyDescent="0.3">
      <c r="A17" s="6">
        <v>14</v>
      </c>
      <c r="B17" s="21">
        <f>'ПАСПОРТ пункты 1, 2'!D46</f>
        <v>0</v>
      </c>
      <c r="C17" s="42"/>
      <c r="D17" s="42"/>
      <c r="E17" s="42"/>
      <c r="F17" s="42"/>
      <c r="G17" s="42"/>
      <c r="H17" s="42"/>
      <c r="I17" s="143"/>
      <c r="J17" s="42"/>
      <c r="K17" s="42"/>
      <c r="L17" s="103"/>
      <c r="M17" s="103"/>
      <c r="N17" s="29"/>
      <c r="O17" s="42"/>
      <c r="P17" s="103"/>
      <c r="Q17" s="103"/>
      <c r="R17" s="103"/>
      <c r="S17" s="85"/>
    </row>
    <row r="18" spans="1:19" x14ac:dyDescent="0.3">
      <c r="A18" s="6">
        <v>15</v>
      </c>
      <c r="B18" s="21">
        <f>'ПАСПОРТ пункты 1, 2'!D47</f>
        <v>0</v>
      </c>
      <c r="C18" s="42"/>
      <c r="D18" s="42"/>
      <c r="E18" s="42"/>
      <c r="F18" s="42"/>
      <c r="G18" s="42"/>
      <c r="H18" s="42"/>
      <c r="I18" s="143"/>
      <c r="J18" s="42"/>
      <c r="K18" s="42"/>
      <c r="L18" s="103"/>
      <c r="M18" s="103"/>
      <c r="N18" s="29"/>
      <c r="O18" s="42"/>
      <c r="P18" s="103"/>
      <c r="Q18" s="103"/>
      <c r="R18" s="103"/>
      <c r="S18" s="85"/>
    </row>
    <row r="19" spans="1:19" x14ac:dyDescent="0.3">
      <c r="A19" s="6">
        <v>16</v>
      </c>
      <c r="B19" s="21">
        <f>'ПАСПОРТ пункты 1, 2'!D48</f>
        <v>0</v>
      </c>
      <c r="C19" s="42"/>
      <c r="D19" s="42"/>
      <c r="E19" s="42"/>
      <c r="F19" s="42"/>
      <c r="G19" s="42"/>
      <c r="H19" s="42"/>
      <c r="I19" s="143"/>
      <c r="J19" s="42"/>
      <c r="K19" s="42"/>
      <c r="L19" s="103"/>
      <c r="M19" s="103"/>
      <c r="N19" s="29"/>
      <c r="O19" s="42"/>
      <c r="P19" s="103"/>
      <c r="Q19" s="103"/>
      <c r="R19" s="103"/>
      <c r="S19" s="85"/>
    </row>
    <row r="20" spans="1:19" x14ac:dyDescent="0.3">
      <c r="A20" s="6">
        <v>17</v>
      </c>
      <c r="B20" s="21">
        <f>'ПАСПОРТ пункты 1, 2'!D49</f>
        <v>0</v>
      </c>
      <c r="C20" s="42"/>
      <c r="D20" s="42"/>
      <c r="E20" s="42"/>
      <c r="F20" s="42"/>
      <c r="G20" s="42"/>
      <c r="H20" s="42"/>
      <c r="I20" s="143"/>
      <c r="J20" s="42"/>
      <c r="K20" s="42"/>
      <c r="L20" s="103"/>
      <c r="M20" s="103"/>
      <c r="N20" s="29"/>
      <c r="O20" s="42"/>
      <c r="P20" s="103"/>
      <c r="Q20" s="103"/>
      <c r="R20" s="103"/>
      <c r="S20" s="85"/>
    </row>
    <row r="21" spans="1:19" x14ac:dyDescent="0.3">
      <c r="A21" s="6">
        <v>18</v>
      </c>
      <c r="B21" s="21">
        <f>'ПАСПОРТ пункты 1, 2'!D50</f>
        <v>0</v>
      </c>
      <c r="C21" s="42"/>
      <c r="D21" s="42"/>
      <c r="E21" s="42"/>
      <c r="F21" s="42"/>
      <c r="G21" s="42"/>
      <c r="H21" s="42"/>
      <c r="I21" s="143"/>
      <c r="J21" s="42"/>
      <c r="K21" s="42"/>
      <c r="L21" s="103"/>
      <c r="M21" s="103"/>
      <c r="N21" s="29"/>
      <c r="O21" s="42"/>
      <c r="P21" s="103"/>
      <c r="Q21" s="103"/>
      <c r="R21" s="103"/>
      <c r="S21" s="85"/>
    </row>
    <row r="22" spans="1:19" x14ac:dyDescent="0.3">
      <c r="A22" s="6">
        <v>19</v>
      </c>
      <c r="B22" s="21">
        <f>'ПАСПОРТ пункты 1, 2'!D51</f>
        <v>0</v>
      </c>
      <c r="C22" s="42"/>
      <c r="D22" s="42"/>
      <c r="E22" s="42"/>
      <c r="F22" s="42"/>
      <c r="G22" s="42"/>
      <c r="H22" s="42"/>
      <c r="I22" s="143"/>
      <c r="J22" s="42"/>
      <c r="K22" s="42"/>
      <c r="L22" s="103"/>
      <c r="M22" s="103"/>
      <c r="N22" s="29"/>
      <c r="O22" s="42"/>
      <c r="P22" s="103"/>
      <c r="Q22" s="103"/>
      <c r="R22" s="103"/>
      <c r="S22" s="85"/>
    </row>
    <row r="23" spans="1:19" x14ac:dyDescent="0.3">
      <c r="A23" s="6">
        <v>20</v>
      </c>
      <c r="B23" s="21">
        <f>'ПАСПОРТ пункты 1, 2'!D52</f>
        <v>0</v>
      </c>
      <c r="C23" s="42"/>
      <c r="D23" s="42"/>
      <c r="E23" s="42"/>
      <c r="F23" s="42"/>
      <c r="G23" s="42"/>
      <c r="H23" s="42"/>
      <c r="I23" s="143"/>
      <c r="J23" s="42"/>
      <c r="K23" s="42"/>
      <c r="L23" s="103"/>
      <c r="M23" s="103"/>
      <c r="N23" s="29"/>
      <c r="O23" s="42"/>
      <c r="P23" s="103"/>
      <c r="Q23" s="103"/>
      <c r="R23" s="103"/>
      <c r="S23" s="85"/>
    </row>
    <row r="24" spans="1:19" x14ac:dyDescent="0.3">
      <c r="A24" s="7"/>
      <c r="B24" s="7" t="s">
        <v>635</v>
      </c>
      <c r="C24" s="73" t="s">
        <v>284</v>
      </c>
      <c r="D24" s="5" t="s">
        <v>284</v>
      </c>
      <c r="E24" s="5" t="s">
        <v>284</v>
      </c>
      <c r="F24" s="15">
        <f>MIN(F5:F23)</f>
        <v>2023</v>
      </c>
      <c r="G24" s="15">
        <f>MAX(G5:G23)</f>
        <v>2023</v>
      </c>
      <c r="H24" s="5" t="s">
        <v>284</v>
      </c>
      <c r="I24" s="159">
        <f>SUM(I5:I23)</f>
        <v>207341.08199999999</v>
      </c>
      <c r="J24" s="5" t="s">
        <v>284</v>
      </c>
      <c r="K24" s="5" t="s">
        <v>284</v>
      </c>
      <c r="L24" s="5" t="s">
        <v>284</v>
      </c>
      <c r="M24" s="104">
        <f>SUM(M5:M23)</f>
        <v>8</v>
      </c>
      <c r="N24" s="5" t="s">
        <v>284</v>
      </c>
      <c r="O24" s="5" t="s">
        <v>284</v>
      </c>
      <c r="P24" s="5" t="s">
        <v>284</v>
      </c>
      <c r="Q24" s="5" t="s">
        <v>284</v>
      </c>
      <c r="R24" s="5" t="s">
        <v>284</v>
      </c>
      <c r="S24" s="86"/>
    </row>
    <row r="25" spans="1:19" ht="22.5" x14ac:dyDescent="0.3">
      <c r="A25" s="9" t="s">
        <v>112</v>
      </c>
    </row>
    <row r="26" spans="1:19" ht="22.5" x14ac:dyDescent="0.3">
      <c r="A26" s="80" t="s">
        <v>113</v>
      </c>
      <c r="B26" s="53"/>
      <c r="C26" s="53"/>
      <c r="D26" s="53"/>
      <c r="E26" s="53"/>
      <c r="F26" s="53"/>
      <c r="G26" s="53"/>
      <c r="H26" s="53"/>
      <c r="I26" s="53"/>
      <c r="J26" s="53"/>
      <c r="O26" s="53"/>
      <c r="P26" s="53"/>
      <c r="Q26" s="53"/>
      <c r="R26" s="53"/>
    </row>
    <row r="27" spans="1:19" ht="22.5" x14ac:dyDescent="0.3">
      <c r="A27" s="123" t="s">
        <v>116</v>
      </c>
      <c r="B27" s="124"/>
      <c r="C27" s="124"/>
      <c r="D27" s="124"/>
      <c r="E27" s="124"/>
      <c r="F27" s="124"/>
      <c r="G27" s="124"/>
      <c r="H27" s="124"/>
      <c r="I27" s="124"/>
      <c r="J27" s="124"/>
      <c r="K27" s="124"/>
      <c r="L27" s="124"/>
      <c r="O27" s="124"/>
      <c r="P27" s="124"/>
      <c r="Q27" s="124"/>
      <c r="R27" s="124"/>
    </row>
    <row r="28" spans="1:19" ht="22.5" x14ac:dyDescent="0.3">
      <c r="A28" s="81" t="s">
        <v>114</v>
      </c>
      <c r="B28" s="53"/>
      <c r="C28" s="53"/>
      <c r="D28" s="53"/>
      <c r="E28" s="53"/>
      <c r="F28" s="53"/>
      <c r="G28" s="53"/>
      <c r="H28" s="53"/>
      <c r="I28" s="53"/>
      <c r="J28" s="53"/>
      <c r="O28" s="53"/>
      <c r="P28" s="53"/>
      <c r="Q28" s="53"/>
      <c r="R28" s="53"/>
    </row>
    <row r="29" spans="1:19" ht="22.5" x14ac:dyDescent="0.3">
      <c r="A29" s="81" t="s">
        <v>697</v>
      </c>
      <c r="B29" s="53"/>
      <c r="C29" s="53"/>
      <c r="D29" s="53"/>
      <c r="E29" s="53"/>
      <c r="F29" s="53"/>
      <c r="G29" s="53"/>
      <c r="H29" s="53"/>
      <c r="I29" s="53"/>
      <c r="J29" s="53"/>
      <c r="O29" s="53"/>
      <c r="P29" s="53"/>
      <c r="Q29" s="53"/>
      <c r="R29" s="53"/>
    </row>
    <row r="30" spans="1:19" ht="22.5" x14ac:dyDescent="0.3">
      <c r="A30" s="81" t="s">
        <v>698</v>
      </c>
    </row>
  </sheetData>
  <pageMargins left="0.70866141732283472" right="0.70866141732283472" top="0.74803149606299213" bottom="0.74803149606299213" header="0.31496062992125984" footer="0.31496062992125984"/>
  <pageSetup paperSize="9" scale="54" fitToWidth="2" fitToHeight="0" orientation="landscape" r:id="rId1"/>
  <headerFooter>
    <oddFooter>&amp;R&amp;"Times New Roman,обычный"&amp;12&amp;P из &amp;N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'Отраслевые направления '!$C$1:$C$2</xm:f>
          </x14:formula1>
          <xm:sqref>J5:K23 H5:H23 E5:E23</xm:sqref>
        </x14:dataValidation>
        <x14:dataValidation type="list" allowBlank="1" showInputMessage="1" showErrorMessage="1">
          <x14:formula1>
            <xm:f>'Отраслевые направления '!$E$1:$E$5</xm:f>
          </x14:formula1>
          <xm:sqref>C5:C23</xm:sqref>
        </x14:dataValidation>
        <x14:dataValidation type="list" allowBlank="1" showInputMessage="1" showErrorMessage="1">
          <x14:formula1>
            <xm:f>'Отраслевые направления '!$A$1:$A$9</xm:f>
          </x14:formula1>
          <xm:sqref>D5:D23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5"/>
  <sheetViews>
    <sheetView view="pageBreakPreview" topLeftCell="A4" zoomScale="90" zoomScaleNormal="50" zoomScaleSheetLayoutView="90" workbookViewId="0">
      <selection activeCell="F6" sqref="F6"/>
    </sheetView>
  </sheetViews>
  <sheetFormatPr defaultRowHeight="18.75" x14ac:dyDescent="0.3"/>
  <cols>
    <col min="1" max="1" width="7.28515625" style="2" customWidth="1"/>
    <col min="2" max="2" width="36.42578125" style="2" customWidth="1"/>
    <col min="3" max="3" width="33" style="2" customWidth="1"/>
    <col min="4" max="4" width="38.28515625" style="2" customWidth="1"/>
    <col min="5" max="5" width="37.42578125" style="2" customWidth="1"/>
    <col min="6" max="6" width="25.42578125" style="2" customWidth="1"/>
    <col min="7" max="7" width="22.28515625" style="2" customWidth="1"/>
    <col min="8" max="8" width="24.42578125" style="2" customWidth="1"/>
    <col min="9" max="9" width="24.7109375" style="2" customWidth="1"/>
    <col min="10" max="10" width="22.5703125" style="2" customWidth="1"/>
    <col min="11" max="11" width="20.42578125" style="2" customWidth="1"/>
    <col min="12" max="12" width="21.140625" style="2" customWidth="1"/>
    <col min="13" max="13" width="22" style="2" customWidth="1"/>
    <col min="14" max="14" width="38.140625" style="2" bestFit="1" customWidth="1"/>
    <col min="15" max="15" width="27.85546875" style="2" bestFit="1" customWidth="1"/>
    <col min="16" max="16" width="22.7109375" style="2" bestFit="1" customWidth="1"/>
    <col min="17" max="18" width="21.28515625" style="2" bestFit="1" customWidth="1"/>
    <col min="19" max="19" width="23" style="2" bestFit="1" customWidth="1"/>
    <col min="20" max="22" width="12.7109375" style="2" customWidth="1"/>
    <col min="23" max="23" width="9.140625" style="76"/>
    <col min="24" max="16384" width="9.140625" style="2"/>
  </cols>
  <sheetData>
    <row r="1" spans="1:24" x14ac:dyDescent="0.3">
      <c r="A1" s="251" t="s">
        <v>117</v>
      </c>
      <c r="B1" s="251"/>
      <c r="C1" s="251"/>
      <c r="D1" s="251"/>
      <c r="E1" s="251"/>
      <c r="F1" s="251"/>
      <c r="G1" s="251"/>
      <c r="H1" s="251"/>
      <c r="I1" s="251"/>
      <c r="J1" s="53"/>
      <c r="K1" s="53"/>
      <c r="L1" s="53"/>
      <c r="M1" s="53"/>
      <c r="N1" s="53"/>
    </row>
    <row r="2" spans="1:24" x14ac:dyDescent="0.3">
      <c r="A2" s="252"/>
      <c r="B2" s="252"/>
      <c r="C2" s="252"/>
      <c r="D2" s="252"/>
      <c r="E2" s="252"/>
      <c r="F2" s="252"/>
      <c r="G2" s="252"/>
      <c r="H2" s="252"/>
      <c r="I2" s="252"/>
    </row>
    <row r="3" spans="1:24" ht="273.75" customHeight="1" x14ac:dyDescent="0.3">
      <c r="A3" s="200" t="s">
        <v>8</v>
      </c>
      <c r="B3" s="200" t="s">
        <v>52</v>
      </c>
      <c r="C3" s="201" t="s">
        <v>682</v>
      </c>
      <c r="D3" s="202" t="s">
        <v>684</v>
      </c>
      <c r="E3" s="202" t="s">
        <v>331</v>
      </c>
      <c r="F3" s="202" t="s">
        <v>332</v>
      </c>
      <c r="G3" s="202" t="s">
        <v>686</v>
      </c>
      <c r="H3" s="202" t="s">
        <v>333</v>
      </c>
      <c r="I3" s="202" t="s">
        <v>118</v>
      </c>
      <c r="W3" s="2"/>
      <c r="X3" s="76"/>
    </row>
    <row r="4" spans="1:24" x14ac:dyDescent="0.3">
      <c r="A4" s="5">
        <v>1</v>
      </c>
      <c r="B4" s="5">
        <v>2</v>
      </c>
      <c r="C4" s="5">
        <v>3</v>
      </c>
      <c r="D4" s="5">
        <v>4</v>
      </c>
      <c r="E4" s="5">
        <v>5</v>
      </c>
      <c r="F4" s="5">
        <v>6</v>
      </c>
      <c r="G4" s="5">
        <v>7</v>
      </c>
      <c r="H4" s="5">
        <v>8</v>
      </c>
      <c r="I4" s="5">
        <v>9</v>
      </c>
      <c r="W4" s="2"/>
      <c r="X4" s="76"/>
    </row>
    <row r="5" spans="1:24" ht="168.75" x14ac:dyDescent="0.3">
      <c r="A5" s="6">
        <v>1</v>
      </c>
      <c r="B5" s="21" t="str">
        <f>'ПАСПОРТ пункты 1, 2'!D34</f>
        <v>Строительство объекта водоотведения: "Станция биологической очистки сточных (канализационных) вод  по адресу: Архангельская область, Холмогорский район, МО "Холмогорское", с. Холмогоры</v>
      </c>
      <c r="C5" s="29" t="s">
        <v>671</v>
      </c>
      <c r="D5" s="42" t="s">
        <v>628</v>
      </c>
      <c r="E5" s="29" t="s">
        <v>719</v>
      </c>
      <c r="F5" s="42" t="s">
        <v>628</v>
      </c>
      <c r="G5" s="29" t="s">
        <v>727</v>
      </c>
      <c r="H5" s="42" t="s">
        <v>628</v>
      </c>
      <c r="I5" s="29" t="s">
        <v>727</v>
      </c>
      <c r="J5" s="3"/>
      <c r="K5" s="3"/>
      <c r="L5" s="3"/>
      <c r="M5" s="3"/>
      <c r="N5" s="3"/>
      <c r="O5" s="3"/>
      <c r="W5" s="2"/>
      <c r="X5" s="76"/>
    </row>
    <row r="6" spans="1:24" ht="200.25" customHeight="1" x14ac:dyDescent="0.3">
      <c r="A6" s="6">
        <v>2</v>
      </c>
      <c r="B6" s="21" t="str">
        <f>'ПАСПОРТ пункты 1, 2'!D35</f>
        <v>Капитальный ремонт открытой универсальной площадки МАОУ "Холмогорская средняя школа имени М.В. Ломоносова"по адресу: Архангельская область, Холмогорский район, с. Холмогоры, ул. Октябрьская (ориентировочно д. 27А)</v>
      </c>
      <c r="C6" s="29" t="s">
        <v>786</v>
      </c>
      <c r="D6" s="42" t="s">
        <v>628</v>
      </c>
      <c r="E6" s="29" t="s">
        <v>801</v>
      </c>
      <c r="F6" s="42" t="s">
        <v>628</v>
      </c>
      <c r="G6" s="29" t="s">
        <v>797</v>
      </c>
      <c r="H6" s="42" t="s">
        <v>628</v>
      </c>
      <c r="I6" s="29" t="s">
        <v>797</v>
      </c>
      <c r="J6" s="3"/>
      <c r="K6" s="3"/>
      <c r="L6" s="3"/>
      <c r="M6" s="3"/>
      <c r="N6" s="3"/>
      <c r="O6" s="3"/>
      <c r="W6" s="2"/>
      <c r="X6" s="76"/>
    </row>
    <row r="7" spans="1:24" x14ac:dyDescent="0.3">
      <c r="A7" s="6">
        <v>4</v>
      </c>
      <c r="B7" s="21">
        <f>'ПАСПОРТ пункты 1, 2'!D36</f>
        <v>0</v>
      </c>
      <c r="C7" s="29"/>
      <c r="D7" s="42"/>
      <c r="E7" s="29"/>
      <c r="F7" s="42"/>
      <c r="G7" s="29"/>
      <c r="H7" s="42"/>
      <c r="I7" s="29"/>
      <c r="J7" s="3"/>
      <c r="K7" s="3"/>
      <c r="L7" s="3"/>
      <c r="M7" s="3"/>
      <c r="N7" s="3"/>
      <c r="O7" s="3"/>
      <c r="W7" s="2"/>
      <c r="X7" s="76"/>
    </row>
    <row r="8" spans="1:24" x14ac:dyDescent="0.3">
      <c r="A8" s="6">
        <v>5</v>
      </c>
      <c r="B8" s="21">
        <f>'ПАСПОРТ пункты 1, 2'!D37</f>
        <v>0</v>
      </c>
      <c r="C8" s="29"/>
      <c r="D8" s="42"/>
      <c r="E8" s="29"/>
      <c r="F8" s="42"/>
      <c r="G8" s="29"/>
      <c r="H8" s="42"/>
      <c r="I8" s="29"/>
      <c r="J8" s="3"/>
      <c r="K8" s="3"/>
      <c r="L8" s="3"/>
      <c r="M8" s="3"/>
      <c r="N8" s="3"/>
      <c r="O8" s="3"/>
      <c r="W8" s="2"/>
      <c r="X8" s="76"/>
    </row>
    <row r="9" spans="1:24" x14ac:dyDescent="0.3">
      <c r="A9" s="6">
        <v>6</v>
      </c>
      <c r="B9" s="21">
        <f>'ПАСПОРТ пункты 1, 2'!D38</f>
        <v>0</v>
      </c>
      <c r="C9" s="29"/>
      <c r="D9" s="42"/>
      <c r="E9" s="29"/>
      <c r="F9" s="42"/>
      <c r="G9" s="29"/>
      <c r="H9" s="42"/>
      <c r="I9" s="29"/>
      <c r="J9" s="3"/>
      <c r="K9" s="3"/>
      <c r="L9" s="3"/>
      <c r="M9" s="3"/>
      <c r="N9" s="3"/>
      <c r="O9" s="3"/>
      <c r="W9" s="2"/>
      <c r="X9" s="76"/>
    </row>
    <row r="10" spans="1:24" x14ac:dyDescent="0.3">
      <c r="A10" s="6">
        <v>7</v>
      </c>
      <c r="B10" s="21">
        <f>'ПАСПОРТ пункты 1, 2'!D39</f>
        <v>0</v>
      </c>
      <c r="C10" s="29"/>
      <c r="D10" s="42"/>
      <c r="E10" s="29"/>
      <c r="F10" s="42"/>
      <c r="G10" s="29"/>
      <c r="H10" s="42"/>
      <c r="I10" s="29"/>
      <c r="J10" s="3"/>
      <c r="K10" s="3"/>
      <c r="L10" s="3"/>
      <c r="M10" s="3"/>
      <c r="N10" s="3"/>
      <c r="O10" s="3"/>
      <c r="W10" s="2"/>
      <c r="X10" s="76"/>
    </row>
    <row r="11" spans="1:24" x14ac:dyDescent="0.3">
      <c r="A11" s="6">
        <v>8</v>
      </c>
      <c r="B11" s="21">
        <f>'ПАСПОРТ пункты 1, 2'!D40</f>
        <v>0</v>
      </c>
      <c r="C11" s="29"/>
      <c r="D11" s="42"/>
      <c r="E11" s="29"/>
      <c r="F11" s="42"/>
      <c r="G11" s="29"/>
      <c r="H11" s="42"/>
      <c r="I11" s="29"/>
      <c r="J11" s="3"/>
      <c r="K11" s="3"/>
      <c r="L11" s="3"/>
      <c r="M11" s="3"/>
      <c r="N11" s="3"/>
      <c r="O11" s="3"/>
      <c r="W11" s="2"/>
      <c r="X11" s="76"/>
    </row>
    <row r="12" spans="1:24" x14ac:dyDescent="0.3">
      <c r="A12" s="6">
        <v>9</v>
      </c>
      <c r="B12" s="21">
        <f>'ПАСПОРТ пункты 1, 2'!D41</f>
        <v>0</v>
      </c>
      <c r="C12" s="29"/>
      <c r="D12" s="42"/>
      <c r="E12" s="29"/>
      <c r="F12" s="42"/>
      <c r="G12" s="29"/>
      <c r="H12" s="42"/>
      <c r="I12" s="29"/>
      <c r="J12" s="3"/>
      <c r="K12" s="3"/>
      <c r="L12" s="3"/>
      <c r="M12" s="3"/>
      <c r="N12" s="3"/>
      <c r="O12" s="3"/>
      <c r="W12" s="2"/>
      <c r="X12" s="76"/>
    </row>
    <row r="13" spans="1:24" x14ac:dyDescent="0.3">
      <c r="A13" s="6">
        <v>10</v>
      </c>
      <c r="B13" s="21">
        <f>'ПАСПОРТ пункты 1, 2'!D42</f>
        <v>0</v>
      </c>
      <c r="C13" s="29"/>
      <c r="D13" s="42"/>
      <c r="E13" s="29"/>
      <c r="F13" s="42"/>
      <c r="G13" s="29"/>
      <c r="H13" s="42"/>
      <c r="I13" s="29"/>
      <c r="J13" s="3"/>
      <c r="K13" s="3"/>
      <c r="L13" s="3"/>
      <c r="M13" s="3"/>
      <c r="N13" s="3"/>
      <c r="O13" s="3"/>
      <c r="W13" s="2"/>
      <c r="X13" s="76"/>
    </row>
    <row r="14" spans="1:24" x14ac:dyDescent="0.3">
      <c r="A14" s="6">
        <v>11</v>
      </c>
      <c r="B14" s="21">
        <f>'ПАСПОРТ пункты 1, 2'!D43</f>
        <v>0</v>
      </c>
      <c r="C14" s="29"/>
      <c r="D14" s="42"/>
      <c r="E14" s="29"/>
      <c r="F14" s="42"/>
      <c r="G14" s="29"/>
      <c r="H14" s="42"/>
      <c r="I14" s="29"/>
      <c r="J14" s="3"/>
      <c r="K14" s="3"/>
      <c r="L14" s="3"/>
      <c r="M14" s="3"/>
      <c r="N14" s="3"/>
      <c r="O14" s="3"/>
      <c r="W14" s="2"/>
      <c r="X14" s="76"/>
    </row>
    <row r="15" spans="1:24" x14ac:dyDescent="0.3">
      <c r="A15" s="6">
        <v>12</v>
      </c>
      <c r="B15" s="21">
        <f>'ПАСПОРТ пункты 1, 2'!D44</f>
        <v>0</v>
      </c>
      <c r="C15" s="29"/>
      <c r="D15" s="42"/>
      <c r="E15" s="29"/>
      <c r="F15" s="42"/>
      <c r="G15" s="29"/>
      <c r="H15" s="42"/>
      <c r="I15" s="29"/>
      <c r="J15" s="3"/>
      <c r="K15" s="3"/>
      <c r="L15" s="3"/>
      <c r="M15" s="3"/>
      <c r="N15" s="3"/>
      <c r="O15" s="3"/>
      <c r="W15" s="2"/>
      <c r="X15" s="76"/>
    </row>
    <row r="16" spans="1:24" x14ac:dyDescent="0.3">
      <c r="A16" s="6">
        <v>13</v>
      </c>
      <c r="B16" s="21">
        <f>'ПАСПОРТ пункты 1, 2'!D45</f>
        <v>0</v>
      </c>
      <c r="C16" s="29"/>
      <c r="D16" s="42"/>
      <c r="E16" s="29"/>
      <c r="F16" s="42"/>
      <c r="G16" s="29"/>
      <c r="H16" s="42"/>
      <c r="I16" s="29"/>
      <c r="J16" s="3"/>
      <c r="K16" s="3"/>
      <c r="L16" s="3"/>
      <c r="M16" s="3"/>
      <c r="N16" s="3"/>
      <c r="O16" s="3"/>
      <c r="W16" s="2"/>
      <c r="X16" s="76"/>
    </row>
    <row r="17" spans="1:24" x14ac:dyDescent="0.3">
      <c r="A17" s="6">
        <v>14</v>
      </c>
      <c r="B17" s="21">
        <f>'ПАСПОРТ пункты 1, 2'!D46</f>
        <v>0</v>
      </c>
      <c r="C17" s="29"/>
      <c r="D17" s="42"/>
      <c r="E17" s="29"/>
      <c r="F17" s="42"/>
      <c r="G17" s="29"/>
      <c r="H17" s="42"/>
      <c r="I17" s="29"/>
      <c r="J17" s="3"/>
      <c r="K17" s="3"/>
      <c r="L17" s="3"/>
      <c r="M17" s="3"/>
      <c r="N17" s="3"/>
      <c r="O17" s="3"/>
      <c r="W17" s="2"/>
      <c r="X17" s="76"/>
    </row>
    <row r="18" spans="1:24" x14ac:dyDescent="0.3">
      <c r="A18" s="6">
        <v>15</v>
      </c>
      <c r="B18" s="21">
        <f>'ПАСПОРТ пункты 1, 2'!D47</f>
        <v>0</v>
      </c>
      <c r="C18" s="29"/>
      <c r="D18" s="42"/>
      <c r="E18" s="29"/>
      <c r="F18" s="42"/>
      <c r="G18" s="29"/>
      <c r="H18" s="42"/>
      <c r="I18" s="29"/>
      <c r="J18" s="3"/>
      <c r="K18" s="3"/>
      <c r="L18" s="3"/>
      <c r="M18" s="3"/>
      <c r="N18" s="3"/>
      <c r="O18" s="3"/>
      <c r="W18" s="2"/>
      <c r="X18" s="76"/>
    </row>
    <row r="19" spans="1:24" x14ac:dyDescent="0.3">
      <c r="A19" s="6">
        <v>16</v>
      </c>
      <c r="B19" s="21">
        <f>'ПАСПОРТ пункты 1, 2'!D48</f>
        <v>0</v>
      </c>
      <c r="C19" s="29"/>
      <c r="D19" s="42"/>
      <c r="E19" s="29"/>
      <c r="F19" s="42"/>
      <c r="G19" s="29"/>
      <c r="H19" s="42"/>
      <c r="I19" s="29"/>
      <c r="J19" s="3"/>
      <c r="K19" s="3"/>
      <c r="L19" s="3"/>
      <c r="M19" s="3"/>
      <c r="N19" s="3"/>
      <c r="O19" s="3"/>
      <c r="W19" s="2"/>
      <c r="X19" s="76"/>
    </row>
    <row r="20" spans="1:24" x14ac:dyDescent="0.3">
      <c r="A20" s="6">
        <v>17</v>
      </c>
      <c r="B20" s="21">
        <f>'ПАСПОРТ пункты 1, 2'!D49</f>
        <v>0</v>
      </c>
      <c r="C20" s="29"/>
      <c r="D20" s="42"/>
      <c r="E20" s="29"/>
      <c r="F20" s="42"/>
      <c r="G20" s="29"/>
      <c r="H20" s="42"/>
      <c r="I20" s="29"/>
      <c r="J20" s="3"/>
      <c r="K20" s="3"/>
      <c r="L20" s="3"/>
      <c r="M20" s="3"/>
      <c r="N20" s="3"/>
      <c r="O20" s="3"/>
      <c r="W20" s="2"/>
      <c r="X20" s="76"/>
    </row>
    <row r="21" spans="1:24" x14ac:dyDescent="0.3">
      <c r="A21" s="6">
        <v>18</v>
      </c>
      <c r="B21" s="21">
        <f>'ПАСПОРТ пункты 1, 2'!D50</f>
        <v>0</v>
      </c>
      <c r="C21" s="29"/>
      <c r="D21" s="42"/>
      <c r="E21" s="29"/>
      <c r="F21" s="42"/>
      <c r="G21" s="29"/>
      <c r="H21" s="42"/>
      <c r="I21" s="29"/>
      <c r="J21" s="3"/>
      <c r="K21" s="3"/>
      <c r="L21" s="3"/>
      <c r="M21" s="3"/>
      <c r="N21" s="3"/>
      <c r="O21" s="3"/>
      <c r="W21" s="2"/>
      <c r="X21" s="76"/>
    </row>
    <row r="22" spans="1:24" x14ac:dyDescent="0.3">
      <c r="A22" s="6">
        <v>19</v>
      </c>
      <c r="B22" s="21">
        <f>'ПАСПОРТ пункты 1, 2'!D51</f>
        <v>0</v>
      </c>
      <c r="C22" s="29"/>
      <c r="D22" s="42"/>
      <c r="E22" s="29"/>
      <c r="F22" s="42"/>
      <c r="G22" s="29"/>
      <c r="H22" s="42"/>
      <c r="I22" s="29"/>
      <c r="J22" s="3"/>
      <c r="K22" s="3"/>
      <c r="L22" s="3"/>
      <c r="M22" s="3"/>
      <c r="N22" s="3"/>
      <c r="O22" s="3"/>
      <c r="W22" s="2"/>
      <c r="X22" s="76"/>
    </row>
    <row r="23" spans="1:24" x14ac:dyDescent="0.3">
      <c r="A23" s="6">
        <v>20</v>
      </c>
      <c r="B23" s="21">
        <f>'ПАСПОРТ пункты 1, 2'!D52</f>
        <v>0</v>
      </c>
      <c r="C23" s="29"/>
      <c r="D23" s="42"/>
      <c r="E23" s="29"/>
      <c r="F23" s="42"/>
      <c r="G23" s="29"/>
      <c r="H23" s="42"/>
      <c r="I23" s="29"/>
      <c r="J23" s="3"/>
      <c r="K23" s="3"/>
      <c r="L23" s="3"/>
      <c r="M23" s="3"/>
      <c r="N23" s="3"/>
      <c r="O23" s="3"/>
      <c r="W23" s="2"/>
      <c r="X23" s="76"/>
    </row>
    <row r="24" spans="1:24" s="53" customFormat="1" ht="102.75" customHeight="1" x14ac:dyDescent="0.3">
      <c r="A24" s="249" t="s">
        <v>683</v>
      </c>
      <c r="B24" s="249"/>
      <c r="C24" s="249"/>
      <c r="D24" s="249"/>
      <c r="E24" s="249"/>
      <c r="F24" s="249"/>
      <c r="G24" s="249"/>
      <c r="H24" s="249"/>
      <c r="I24" s="249"/>
      <c r="J24" s="183"/>
      <c r="K24" s="20"/>
      <c r="L24" s="20"/>
      <c r="M24" s="20"/>
      <c r="N24" s="20"/>
      <c r="O24" s="20"/>
      <c r="P24" s="20"/>
      <c r="Q24" s="20"/>
      <c r="R24" s="20"/>
      <c r="S24" s="20"/>
      <c r="T24" s="20"/>
      <c r="U24" s="20"/>
      <c r="V24" s="20"/>
      <c r="W24" s="76"/>
    </row>
    <row r="25" spans="1:24" s="137" customFormat="1" ht="60" customHeight="1" x14ac:dyDescent="0.3">
      <c r="A25" s="250" t="s">
        <v>687</v>
      </c>
      <c r="B25" s="250"/>
      <c r="C25" s="250"/>
      <c r="D25" s="250"/>
      <c r="E25" s="250"/>
      <c r="F25" s="250"/>
      <c r="G25" s="250"/>
      <c r="H25" s="250"/>
      <c r="I25" s="250"/>
      <c r="J25" s="184"/>
      <c r="K25" s="8"/>
      <c r="L25" s="8"/>
      <c r="M25" s="8"/>
      <c r="N25" s="8"/>
      <c r="O25" s="8"/>
      <c r="P25" s="8"/>
      <c r="Q25" s="8"/>
      <c r="R25" s="8"/>
      <c r="S25" s="8"/>
      <c r="T25" s="8"/>
      <c r="U25" s="8"/>
      <c r="V25" s="8"/>
      <c r="W25" s="39"/>
    </row>
  </sheetData>
  <mergeCells count="3">
    <mergeCell ref="A24:I24"/>
    <mergeCell ref="A25:I25"/>
    <mergeCell ref="A1:I2"/>
  </mergeCells>
  <pageMargins left="0.70866141732283472" right="0.70866141732283472" top="0.74803149606299213" bottom="0.74803149606299213" header="0.31496062992125984" footer="0.31496062992125984"/>
  <pageSetup paperSize="9" scale="52" fitToHeight="0" orientation="landscape" r:id="rId1"/>
  <headerFooter>
    <oddFooter>&amp;R&amp;"Times New Roman,обычный"&amp;12&amp;P из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'Отраслевые направления '!$C$1:$C$2</xm:f>
          </x14:formula1>
          <xm:sqref>H5:H23 F5:F23 D5:D23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5"/>
  <sheetViews>
    <sheetView showGridLines="0" view="pageBreakPreview" zoomScale="85" zoomScaleNormal="50" zoomScaleSheetLayoutView="85" workbookViewId="0">
      <selection activeCell="A7" sqref="A7"/>
    </sheetView>
  </sheetViews>
  <sheetFormatPr defaultRowHeight="18.75" x14ac:dyDescent="0.3"/>
  <cols>
    <col min="1" max="1" width="7.28515625" style="2" customWidth="1"/>
    <col min="2" max="2" width="36.42578125" style="2" customWidth="1"/>
    <col min="3" max="3" width="33" style="2" customWidth="1"/>
    <col min="4" max="4" width="38.28515625" style="2" customWidth="1"/>
    <col min="5" max="5" width="37.42578125" style="2" customWidth="1"/>
    <col min="6" max="6" width="25.42578125" style="2" customWidth="1"/>
    <col min="7" max="7" width="22.28515625" style="2" customWidth="1"/>
    <col min="8" max="8" width="19" style="2" customWidth="1"/>
    <col min="9" max="9" width="24.7109375" style="2" customWidth="1"/>
    <col min="10" max="10" width="22.5703125" style="2" customWidth="1"/>
    <col min="11" max="11" width="20.42578125" style="2" customWidth="1"/>
    <col min="12" max="12" width="21.140625" style="2" customWidth="1"/>
    <col min="13" max="13" width="22" style="2" customWidth="1"/>
    <col min="14" max="14" width="38.140625" style="2" bestFit="1" customWidth="1"/>
    <col min="15" max="15" width="27.85546875" style="2" bestFit="1" customWidth="1"/>
    <col min="16" max="16" width="22.7109375" style="2" bestFit="1" customWidth="1"/>
    <col min="17" max="18" width="21.28515625" style="2" bestFit="1" customWidth="1"/>
    <col min="19" max="19" width="23" style="2" bestFit="1" customWidth="1"/>
    <col min="20" max="22" width="12.7109375" style="2" customWidth="1"/>
    <col min="23" max="23" width="9.140625" style="76"/>
    <col min="24" max="16384" width="9.140625" style="2"/>
  </cols>
  <sheetData>
    <row r="1" spans="1:8" ht="22.5" x14ac:dyDescent="0.3">
      <c r="A1" s="20" t="s">
        <v>124</v>
      </c>
      <c r="B1" s="20"/>
    </row>
    <row r="3" spans="1:8" ht="131.25" x14ac:dyDescent="0.3">
      <c r="A3" s="46" t="s">
        <v>8</v>
      </c>
      <c r="B3" s="46" t="s">
        <v>52</v>
      </c>
      <c r="C3" s="46" t="s">
        <v>119</v>
      </c>
      <c r="D3" s="46" t="s">
        <v>120</v>
      </c>
      <c r="E3" s="46" t="s">
        <v>121</v>
      </c>
      <c r="F3" s="46" t="s">
        <v>122</v>
      </c>
      <c r="G3" s="46" t="s">
        <v>123</v>
      </c>
      <c r="H3" s="17"/>
    </row>
    <row r="4" spans="1:8" x14ac:dyDescent="0.3">
      <c r="A4" s="18">
        <v>1</v>
      </c>
      <c r="B4" s="18">
        <v>2</v>
      </c>
      <c r="C4" s="18">
        <v>3</v>
      </c>
      <c r="D4" s="18">
        <v>4</v>
      </c>
      <c r="E4" s="18">
        <v>5</v>
      </c>
      <c r="F4" s="18">
        <v>6</v>
      </c>
      <c r="G4" s="5">
        <v>7</v>
      </c>
      <c r="H4" s="19"/>
    </row>
    <row r="5" spans="1:8" ht="168.75" x14ac:dyDescent="0.3">
      <c r="A5" s="16">
        <v>1</v>
      </c>
      <c r="B5" s="21" t="str">
        <f>'ПАСПОРТ пункты 1, 2'!D34</f>
        <v>Строительство объекта водоотведения: "Станция биологической очистки сточных (канализационных) вод  по адресу: Архангельская область, Холмогорский район, МО "Холмогорское", с. Холмогоры</v>
      </c>
      <c r="C5" s="42" t="s">
        <v>629</v>
      </c>
      <c r="D5" s="29"/>
      <c r="E5" s="29"/>
      <c r="F5" s="103"/>
      <c r="G5" s="103"/>
      <c r="H5" s="3"/>
    </row>
    <row r="6" spans="1:8" ht="187.5" x14ac:dyDescent="0.3">
      <c r="A6" s="16">
        <v>2</v>
      </c>
      <c r="B6" s="21" t="str">
        <f>'ПАСПОРТ пункты 1, 2'!D35</f>
        <v>Капитальный ремонт открытой универсальной площадки МАОУ "Холмогорская средняя школа имени М.В. Ломоносова"по адресу: Архангельская область, Холмогорский район, с. Холмогоры, ул. Октябрьская (ориентировочно д. 27А)</v>
      </c>
      <c r="C6" s="42" t="s">
        <v>629</v>
      </c>
      <c r="D6" s="29"/>
      <c r="E6" s="29"/>
      <c r="F6" s="103"/>
      <c r="G6" s="103"/>
      <c r="H6" s="3"/>
    </row>
    <row r="7" spans="1:8" x14ac:dyDescent="0.3">
      <c r="A7" s="16">
        <v>4</v>
      </c>
      <c r="B7" s="21">
        <f>'ПАСПОРТ пункты 1, 2'!D36</f>
        <v>0</v>
      </c>
      <c r="C7" s="42"/>
      <c r="D7" s="29"/>
      <c r="E7" s="29"/>
      <c r="F7" s="103"/>
      <c r="G7" s="103"/>
      <c r="H7" s="3"/>
    </row>
    <row r="8" spans="1:8" x14ac:dyDescent="0.3">
      <c r="A8" s="16">
        <v>5</v>
      </c>
      <c r="B8" s="21">
        <f>'ПАСПОРТ пункты 1, 2'!D37</f>
        <v>0</v>
      </c>
      <c r="C8" s="42"/>
      <c r="D8" s="29"/>
      <c r="E8" s="29"/>
      <c r="F8" s="103"/>
      <c r="G8" s="103"/>
      <c r="H8" s="3"/>
    </row>
    <row r="9" spans="1:8" x14ac:dyDescent="0.3">
      <c r="A9" s="16">
        <v>6</v>
      </c>
      <c r="B9" s="21">
        <f>'ПАСПОРТ пункты 1, 2'!D38</f>
        <v>0</v>
      </c>
      <c r="C9" s="42"/>
      <c r="D9" s="29"/>
      <c r="E9" s="29"/>
      <c r="F9" s="103"/>
      <c r="G9" s="103"/>
      <c r="H9" s="3"/>
    </row>
    <row r="10" spans="1:8" x14ac:dyDescent="0.3">
      <c r="A10" s="16">
        <v>7</v>
      </c>
      <c r="B10" s="21">
        <f>'ПАСПОРТ пункты 1, 2'!D39</f>
        <v>0</v>
      </c>
      <c r="C10" s="42"/>
      <c r="D10" s="29"/>
      <c r="E10" s="29"/>
      <c r="F10" s="103"/>
      <c r="G10" s="103"/>
      <c r="H10" s="3"/>
    </row>
    <row r="11" spans="1:8" x14ac:dyDescent="0.3">
      <c r="A11" s="16">
        <v>8</v>
      </c>
      <c r="B11" s="21">
        <f>'ПАСПОРТ пункты 1, 2'!D40</f>
        <v>0</v>
      </c>
      <c r="C11" s="42"/>
      <c r="D11" s="29"/>
      <c r="E11" s="29"/>
      <c r="F11" s="103"/>
      <c r="G11" s="103"/>
      <c r="H11" s="3"/>
    </row>
    <row r="12" spans="1:8" x14ac:dyDescent="0.3">
      <c r="A12" s="16">
        <v>9</v>
      </c>
      <c r="B12" s="21">
        <f>'ПАСПОРТ пункты 1, 2'!D41</f>
        <v>0</v>
      </c>
      <c r="C12" s="42"/>
      <c r="D12" s="29"/>
      <c r="E12" s="29"/>
      <c r="F12" s="103"/>
      <c r="G12" s="103"/>
      <c r="H12" s="3"/>
    </row>
    <row r="13" spans="1:8" x14ac:dyDescent="0.3">
      <c r="A13" s="16">
        <v>10</v>
      </c>
      <c r="B13" s="21">
        <f>'ПАСПОРТ пункты 1, 2'!D42</f>
        <v>0</v>
      </c>
      <c r="C13" s="42"/>
      <c r="D13" s="29"/>
      <c r="E13" s="29"/>
      <c r="F13" s="103"/>
      <c r="G13" s="103"/>
      <c r="H13" s="3"/>
    </row>
    <row r="14" spans="1:8" x14ac:dyDescent="0.3">
      <c r="A14" s="16">
        <v>11</v>
      </c>
      <c r="B14" s="21">
        <f>'ПАСПОРТ пункты 1, 2'!D43</f>
        <v>0</v>
      </c>
      <c r="C14" s="42"/>
      <c r="D14" s="29"/>
      <c r="E14" s="29"/>
      <c r="F14" s="103"/>
      <c r="G14" s="103"/>
      <c r="H14" s="3"/>
    </row>
    <row r="15" spans="1:8" x14ac:dyDescent="0.3">
      <c r="A15" s="16">
        <v>12</v>
      </c>
      <c r="B15" s="21">
        <f>'ПАСПОРТ пункты 1, 2'!D44</f>
        <v>0</v>
      </c>
      <c r="C15" s="42"/>
      <c r="D15" s="29"/>
      <c r="E15" s="29"/>
      <c r="F15" s="103"/>
      <c r="G15" s="103"/>
      <c r="H15" s="3"/>
    </row>
    <row r="16" spans="1:8" x14ac:dyDescent="0.3">
      <c r="A16" s="16">
        <v>13</v>
      </c>
      <c r="B16" s="21">
        <f>'ПАСПОРТ пункты 1, 2'!D45</f>
        <v>0</v>
      </c>
      <c r="C16" s="42"/>
      <c r="D16" s="29"/>
      <c r="E16" s="29"/>
      <c r="F16" s="103"/>
      <c r="G16" s="103"/>
      <c r="H16" s="3"/>
    </row>
    <row r="17" spans="1:14" x14ac:dyDescent="0.3">
      <c r="A17" s="16">
        <v>14</v>
      </c>
      <c r="B17" s="21">
        <f>'ПАСПОРТ пункты 1, 2'!D46</f>
        <v>0</v>
      </c>
      <c r="C17" s="42"/>
      <c r="D17" s="29"/>
      <c r="E17" s="29"/>
      <c r="F17" s="103"/>
      <c r="G17" s="103"/>
      <c r="H17" s="3"/>
    </row>
    <row r="18" spans="1:14" x14ac:dyDescent="0.3">
      <c r="A18" s="16">
        <v>15</v>
      </c>
      <c r="B18" s="21">
        <f>'ПАСПОРТ пункты 1, 2'!D47</f>
        <v>0</v>
      </c>
      <c r="C18" s="42"/>
      <c r="D18" s="29"/>
      <c r="E18" s="29"/>
      <c r="F18" s="103"/>
      <c r="G18" s="103"/>
      <c r="H18" s="3"/>
    </row>
    <row r="19" spans="1:14" x14ac:dyDescent="0.3">
      <c r="A19" s="16">
        <v>16</v>
      </c>
      <c r="B19" s="21">
        <f>'ПАСПОРТ пункты 1, 2'!D48</f>
        <v>0</v>
      </c>
      <c r="C19" s="42"/>
      <c r="D19" s="29"/>
      <c r="E19" s="29"/>
      <c r="F19" s="103"/>
      <c r="G19" s="103"/>
      <c r="H19" s="3"/>
    </row>
    <row r="20" spans="1:14" x14ac:dyDescent="0.3">
      <c r="A20" s="16">
        <v>17</v>
      </c>
      <c r="B20" s="21">
        <f>'ПАСПОРТ пункты 1, 2'!D49</f>
        <v>0</v>
      </c>
      <c r="C20" s="42"/>
      <c r="D20" s="29"/>
      <c r="E20" s="29"/>
      <c r="F20" s="103"/>
      <c r="G20" s="103"/>
      <c r="H20" s="3"/>
    </row>
    <row r="21" spans="1:14" x14ac:dyDescent="0.3">
      <c r="A21" s="16">
        <v>18</v>
      </c>
      <c r="B21" s="21">
        <f>'ПАСПОРТ пункты 1, 2'!D50</f>
        <v>0</v>
      </c>
      <c r="C21" s="42"/>
      <c r="D21" s="29"/>
      <c r="E21" s="29"/>
      <c r="F21" s="103"/>
      <c r="G21" s="103"/>
      <c r="H21" s="3"/>
    </row>
    <row r="22" spans="1:14" x14ac:dyDescent="0.3">
      <c r="A22" s="16">
        <v>19</v>
      </c>
      <c r="B22" s="21">
        <f>'ПАСПОРТ пункты 1, 2'!D51</f>
        <v>0</v>
      </c>
      <c r="C22" s="42"/>
      <c r="D22" s="29"/>
      <c r="E22" s="29"/>
      <c r="F22" s="103"/>
      <c r="G22" s="103"/>
      <c r="H22" s="3"/>
    </row>
    <row r="23" spans="1:14" x14ac:dyDescent="0.3">
      <c r="A23" s="5">
        <v>20</v>
      </c>
      <c r="B23" s="21">
        <f>'ПАСПОРТ пункты 1, 2'!D52</f>
        <v>0</v>
      </c>
      <c r="C23" s="42"/>
      <c r="D23" s="29"/>
      <c r="E23" s="29"/>
      <c r="F23" s="103"/>
      <c r="G23" s="103"/>
      <c r="H23" s="3"/>
    </row>
    <row r="24" spans="1:14" ht="22.5" customHeight="1" x14ac:dyDescent="0.3">
      <c r="A24" s="253" t="s">
        <v>685</v>
      </c>
      <c r="B24" s="253"/>
      <c r="C24" s="253"/>
      <c r="D24" s="253"/>
      <c r="E24" s="253"/>
      <c r="F24" s="253"/>
      <c r="G24" s="253"/>
      <c r="H24" s="79"/>
      <c r="I24" s="79"/>
      <c r="J24" s="79"/>
      <c r="K24" s="79"/>
      <c r="L24" s="79"/>
      <c r="M24" s="79"/>
      <c r="N24" s="79"/>
    </row>
    <row r="25" spans="1:14" x14ac:dyDescent="0.3">
      <c r="A25" s="254"/>
      <c r="B25" s="254"/>
      <c r="C25" s="254"/>
      <c r="D25" s="254"/>
      <c r="E25" s="254"/>
      <c r="F25" s="254"/>
      <c r="G25" s="254"/>
    </row>
  </sheetData>
  <mergeCells count="1">
    <mergeCell ref="A24:G25"/>
  </mergeCells>
  <pageMargins left="0.70866141732283472" right="0.70866141732283472" top="0.74803149606299213" bottom="0.74803149606299213" header="0.31496062992125984" footer="0.31496062992125984"/>
  <pageSetup paperSize="9" scale="65" fitToHeight="0" orientation="landscape" r:id="rId1"/>
  <headerFooter>
    <oddFooter>&amp;R&amp;"Times New Roman,обычный"&amp;12&amp;P из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'Отраслевые направления '!$C$1:$C$2</xm:f>
          </x14:formula1>
          <xm:sqref>C5:C23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showGridLines="0" view="pageBreakPreview" topLeftCell="A5" zoomScale="85" zoomScaleNormal="50" zoomScaleSheetLayoutView="85" workbookViewId="0">
      <selection activeCell="A8" sqref="A8"/>
    </sheetView>
  </sheetViews>
  <sheetFormatPr defaultRowHeight="18.75" x14ac:dyDescent="0.3"/>
  <cols>
    <col min="1" max="1" width="7.28515625" style="2" customWidth="1"/>
    <col min="2" max="2" width="28.28515625" style="2" customWidth="1"/>
    <col min="3" max="3" width="22.5703125" style="2" customWidth="1"/>
    <col min="4" max="4" width="22.140625" style="2" customWidth="1"/>
    <col min="5" max="5" width="24.85546875" style="2" customWidth="1"/>
    <col min="6" max="6" width="28.28515625" style="2" customWidth="1"/>
    <col min="7" max="7" width="22.28515625" style="2" customWidth="1"/>
    <col min="8" max="8" width="20.7109375" style="2" customWidth="1"/>
    <col min="9" max="9" width="19.42578125" style="2" customWidth="1"/>
    <col min="10" max="10" width="22.5703125" style="2" customWidth="1"/>
    <col min="11" max="11" width="20.42578125" style="2" customWidth="1"/>
    <col min="12" max="12" width="21.140625" style="2" customWidth="1"/>
    <col min="13" max="13" width="22" style="2" customWidth="1"/>
    <col min="14" max="14" width="38.140625" style="2" bestFit="1" customWidth="1"/>
    <col min="15" max="15" width="27.85546875" style="2" bestFit="1" customWidth="1"/>
    <col min="16" max="16" width="22.7109375" style="2" bestFit="1" customWidth="1"/>
    <col min="17" max="18" width="21.28515625" style="2" bestFit="1" customWidth="1"/>
    <col min="19" max="19" width="23" style="2" bestFit="1" customWidth="1"/>
    <col min="20" max="22" width="12.7109375" style="2" customWidth="1"/>
    <col min="23" max="23" width="9.140625" style="76"/>
    <col min="24" max="16384" width="9.140625" style="2"/>
  </cols>
  <sheetData>
    <row r="1" spans="1:14" x14ac:dyDescent="0.3">
      <c r="A1" s="20" t="s">
        <v>636</v>
      </c>
      <c r="B1" s="20"/>
      <c r="C1" s="20"/>
      <c r="D1" s="20"/>
      <c r="E1" s="20"/>
      <c r="F1" s="20"/>
      <c r="G1" s="20"/>
      <c r="H1" s="20"/>
      <c r="I1" s="20"/>
      <c r="J1" s="20"/>
      <c r="K1" s="53"/>
      <c r="L1" s="53"/>
      <c r="M1" s="53"/>
      <c r="N1" s="53"/>
    </row>
    <row r="2" spans="1:14" x14ac:dyDescent="0.3">
      <c r="A2" s="20" t="s">
        <v>570</v>
      </c>
      <c r="B2" s="20"/>
      <c r="C2" s="20"/>
      <c r="D2" s="20"/>
      <c r="E2" s="20"/>
      <c r="F2" s="20"/>
      <c r="G2" s="20"/>
      <c r="H2" s="20"/>
      <c r="I2" s="20"/>
      <c r="J2" s="20"/>
    </row>
    <row r="3" spans="1:14" ht="19.5" thickBot="1" x14ac:dyDescent="0.35">
      <c r="A3" s="20"/>
      <c r="B3" s="20"/>
      <c r="C3" s="20"/>
      <c r="D3" s="20"/>
      <c r="E3" s="20"/>
      <c r="F3" s="20"/>
      <c r="G3" s="20"/>
      <c r="H3" s="20"/>
      <c r="I3" s="20"/>
      <c r="J3" s="20"/>
    </row>
    <row r="4" spans="1:14" ht="191.25" x14ac:dyDescent="0.3">
      <c r="A4" s="54" t="s">
        <v>8</v>
      </c>
      <c r="B4" s="56" t="s">
        <v>45</v>
      </c>
      <c r="C4" s="54" t="s">
        <v>323</v>
      </c>
      <c r="D4" s="55" t="s">
        <v>334</v>
      </c>
      <c r="E4" s="55" t="s">
        <v>317</v>
      </c>
      <c r="F4" s="56" t="s">
        <v>320</v>
      </c>
      <c r="G4" s="54" t="s">
        <v>322</v>
      </c>
      <c r="H4" s="55" t="s">
        <v>319</v>
      </c>
      <c r="I4" s="55" t="s">
        <v>318</v>
      </c>
      <c r="J4" s="56" t="s">
        <v>321</v>
      </c>
    </row>
    <row r="5" spans="1:14" x14ac:dyDescent="0.3">
      <c r="A5" s="57">
        <v>1</v>
      </c>
      <c r="B5" s="58">
        <v>2</v>
      </c>
      <c r="C5" s="57">
        <v>3</v>
      </c>
      <c r="D5" s="5">
        <v>4</v>
      </c>
      <c r="E5" s="5">
        <v>5</v>
      </c>
      <c r="F5" s="58">
        <v>6</v>
      </c>
      <c r="G5" s="57">
        <v>7</v>
      </c>
      <c r="H5" s="5">
        <v>8</v>
      </c>
      <c r="I5" s="5">
        <v>9</v>
      </c>
      <c r="J5" s="58"/>
    </row>
    <row r="6" spans="1:14" ht="210" customHeight="1" x14ac:dyDescent="0.3">
      <c r="A6" s="57">
        <v>1</v>
      </c>
      <c r="B6" s="105" t="str">
        <f>'ПАСПОРТ пункты 1, 2'!D34</f>
        <v>Строительство объекта водоотведения: "Станция биологической очистки сточных (канализационных) вод  по адресу: Архангельская область, Холмогорский район, МО "Холмогорское", с. Холмогоры</v>
      </c>
      <c r="C6" s="42" t="s">
        <v>629</v>
      </c>
      <c r="D6" s="29"/>
      <c r="E6" s="103"/>
      <c r="F6" s="62"/>
      <c r="G6" s="42" t="s">
        <v>628</v>
      </c>
      <c r="H6" s="29" t="s">
        <v>728</v>
      </c>
      <c r="I6" s="103">
        <v>5929.9573600000003</v>
      </c>
      <c r="J6" s="62" t="s">
        <v>787</v>
      </c>
    </row>
    <row r="7" spans="1:14" ht="262.5" x14ac:dyDescent="0.3">
      <c r="A7" s="57">
        <v>2</v>
      </c>
      <c r="B7" s="105" t="str">
        <f>'ПАСПОРТ пункты 1, 2'!D35</f>
        <v>Капитальный ремонт открытой универсальной площадки МАОУ "Холмогорская средняя школа имени М.В. Ломоносова"по адресу: Архангельская область, Холмогорский район, с. Холмогоры, ул. Октябрьская (ориентировочно д. 27А)</v>
      </c>
      <c r="C7" s="42" t="s">
        <v>629</v>
      </c>
      <c r="D7" s="29"/>
      <c r="E7" s="103"/>
      <c r="F7" s="62"/>
      <c r="G7" s="42" t="s">
        <v>629</v>
      </c>
      <c r="H7" s="29"/>
      <c r="I7" s="103"/>
      <c r="J7" s="62"/>
    </row>
    <row r="8" spans="1:14" x14ac:dyDescent="0.3">
      <c r="A8" s="57">
        <v>4</v>
      </c>
      <c r="B8" s="105">
        <f>'ПАСПОРТ пункты 1, 2'!D36</f>
        <v>0</v>
      </c>
      <c r="C8" s="42"/>
      <c r="D8" s="29"/>
      <c r="E8" s="103"/>
      <c r="F8" s="62"/>
      <c r="G8" s="42"/>
      <c r="H8" s="29"/>
      <c r="I8" s="103"/>
      <c r="J8" s="62"/>
    </row>
    <row r="9" spans="1:14" x14ac:dyDescent="0.3">
      <c r="A9" s="57">
        <v>5</v>
      </c>
      <c r="B9" s="105">
        <f>'ПАСПОРТ пункты 1, 2'!D37</f>
        <v>0</v>
      </c>
      <c r="C9" s="42"/>
      <c r="D9" s="29"/>
      <c r="E9" s="103"/>
      <c r="F9" s="62"/>
      <c r="G9" s="42"/>
      <c r="H9" s="29"/>
      <c r="I9" s="103"/>
      <c r="J9" s="62"/>
    </row>
    <row r="10" spans="1:14" x14ac:dyDescent="0.3">
      <c r="A10" s="57">
        <v>6</v>
      </c>
      <c r="B10" s="105">
        <f>'ПАСПОРТ пункты 1, 2'!D38</f>
        <v>0</v>
      </c>
      <c r="C10" s="42"/>
      <c r="D10" s="29"/>
      <c r="E10" s="103"/>
      <c r="F10" s="62"/>
      <c r="G10" s="42"/>
      <c r="H10" s="29"/>
      <c r="I10" s="103"/>
      <c r="J10" s="62"/>
    </row>
    <row r="11" spans="1:14" x14ac:dyDescent="0.3">
      <c r="A11" s="57">
        <v>7</v>
      </c>
      <c r="B11" s="105">
        <f>'ПАСПОРТ пункты 1, 2'!D39</f>
        <v>0</v>
      </c>
      <c r="C11" s="42"/>
      <c r="D11" s="29"/>
      <c r="E11" s="103"/>
      <c r="F11" s="62"/>
      <c r="G11" s="42"/>
      <c r="H11" s="29"/>
      <c r="I11" s="103"/>
      <c r="J11" s="62"/>
    </row>
    <row r="12" spans="1:14" x14ac:dyDescent="0.3">
      <c r="A12" s="57">
        <v>8</v>
      </c>
      <c r="B12" s="105">
        <f>'ПАСПОРТ пункты 1, 2'!D40</f>
        <v>0</v>
      </c>
      <c r="C12" s="42"/>
      <c r="D12" s="29"/>
      <c r="E12" s="103"/>
      <c r="F12" s="62"/>
      <c r="G12" s="42"/>
      <c r="H12" s="29"/>
      <c r="I12" s="103"/>
      <c r="J12" s="62"/>
    </row>
    <row r="13" spans="1:14" x14ac:dyDescent="0.3">
      <c r="A13" s="57">
        <v>9</v>
      </c>
      <c r="B13" s="105">
        <f>'ПАСПОРТ пункты 1, 2'!D41</f>
        <v>0</v>
      </c>
      <c r="C13" s="42"/>
      <c r="D13" s="29"/>
      <c r="E13" s="103"/>
      <c r="F13" s="62"/>
      <c r="G13" s="42"/>
      <c r="H13" s="29"/>
      <c r="I13" s="103"/>
      <c r="J13" s="62"/>
    </row>
    <row r="14" spans="1:14" x14ac:dyDescent="0.3">
      <c r="A14" s="57">
        <v>10</v>
      </c>
      <c r="B14" s="105">
        <f>'ПАСПОРТ пункты 1, 2'!D42</f>
        <v>0</v>
      </c>
      <c r="C14" s="42"/>
      <c r="D14" s="29"/>
      <c r="E14" s="103"/>
      <c r="F14" s="62"/>
      <c r="G14" s="42"/>
      <c r="H14" s="29"/>
      <c r="I14" s="103"/>
      <c r="J14" s="62"/>
    </row>
    <row r="15" spans="1:14" x14ac:dyDescent="0.3">
      <c r="A15" s="57">
        <v>11</v>
      </c>
      <c r="B15" s="105">
        <f>'ПАСПОРТ пункты 1, 2'!D43</f>
        <v>0</v>
      </c>
      <c r="C15" s="42"/>
      <c r="D15" s="29"/>
      <c r="E15" s="103"/>
      <c r="F15" s="62"/>
      <c r="G15" s="42"/>
      <c r="H15" s="29"/>
      <c r="I15" s="103"/>
      <c r="J15" s="62"/>
    </row>
    <row r="16" spans="1:14" x14ac:dyDescent="0.3">
      <c r="A16" s="57">
        <v>12</v>
      </c>
      <c r="B16" s="105">
        <f>'ПАСПОРТ пункты 1, 2'!D44</f>
        <v>0</v>
      </c>
      <c r="C16" s="42"/>
      <c r="D16" s="29"/>
      <c r="E16" s="103"/>
      <c r="F16" s="62"/>
      <c r="G16" s="42"/>
      <c r="H16" s="29"/>
      <c r="I16" s="103"/>
      <c r="J16" s="62"/>
    </row>
    <row r="17" spans="1:14" x14ac:dyDescent="0.3">
      <c r="A17" s="57">
        <v>13</v>
      </c>
      <c r="B17" s="105">
        <f>'ПАСПОРТ пункты 1, 2'!D45</f>
        <v>0</v>
      </c>
      <c r="C17" s="42"/>
      <c r="D17" s="29"/>
      <c r="E17" s="103"/>
      <c r="F17" s="62"/>
      <c r="G17" s="42"/>
      <c r="H17" s="29"/>
      <c r="I17" s="103"/>
      <c r="J17" s="62"/>
    </row>
    <row r="18" spans="1:14" x14ac:dyDescent="0.3">
      <c r="A18" s="57">
        <v>14</v>
      </c>
      <c r="B18" s="105">
        <f>'ПАСПОРТ пункты 1, 2'!D46</f>
        <v>0</v>
      </c>
      <c r="C18" s="42"/>
      <c r="D18" s="29"/>
      <c r="E18" s="103"/>
      <c r="F18" s="62"/>
      <c r="G18" s="42"/>
      <c r="H18" s="29"/>
      <c r="I18" s="103"/>
      <c r="J18" s="62"/>
    </row>
    <row r="19" spans="1:14" x14ac:dyDescent="0.3">
      <c r="A19" s="57">
        <v>15</v>
      </c>
      <c r="B19" s="105">
        <f>'ПАСПОРТ пункты 1, 2'!D47</f>
        <v>0</v>
      </c>
      <c r="C19" s="42"/>
      <c r="D19" s="29"/>
      <c r="E19" s="103"/>
      <c r="F19" s="62"/>
      <c r="G19" s="42"/>
      <c r="H19" s="29"/>
      <c r="I19" s="103"/>
      <c r="J19" s="62"/>
    </row>
    <row r="20" spans="1:14" x14ac:dyDescent="0.3">
      <c r="A20" s="57">
        <v>16</v>
      </c>
      <c r="B20" s="105">
        <f>'ПАСПОРТ пункты 1, 2'!D48</f>
        <v>0</v>
      </c>
      <c r="C20" s="42"/>
      <c r="D20" s="29"/>
      <c r="E20" s="103"/>
      <c r="F20" s="62"/>
      <c r="G20" s="42"/>
      <c r="H20" s="29"/>
      <c r="I20" s="103"/>
      <c r="J20" s="62"/>
    </row>
    <row r="21" spans="1:14" x14ac:dyDescent="0.3">
      <c r="A21" s="57">
        <v>17</v>
      </c>
      <c r="B21" s="105">
        <f>'ПАСПОРТ пункты 1, 2'!D49</f>
        <v>0</v>
      </c>
      <c r="C21" s="42"/>
      <c r="D21" s="29"/>
      <c r="E21" s="103"/>
      <c r="F21" s="62"/>
      <c r="G21" s="42"/>
      <c r="H21" s="29"/>
      <c r="I21" s="103"/>
      <c r="J21" s="62"/>
    </row>
    <row r="22" spans="1:14" x14ac:dyDescent="0.3">
      <c r="A22" s="57">
        <v>18</v>
      </c>
      <c r="B22" s="105">
        <f>'ПАСПОРТ пункты 1, 2'!D50</f>
        <v>0</v>
      </c>
      <c r="C22" s="42"/>
      <c r="D22" s="29"/>
      <c r="E22" s="103"/>
      <c r="F22" s="62"/>
      <c r="G22" s="42"/>
      <c r="H22" s="29"/>
      <c r="I22" s="103"/>
      <c r="J22" s="62"/>
    </row>
    <row r="23" spans="1:14" x14ac:dyDescent="0.3">
      <c r="A23" s="57">
        <v>19</v>
      </c>
      <c r="B23" s="105">
        <f>'ПАСПОРТ пункты 1, 2'!D51</f>
        <v>0</v>
      </c>
      <c r="C23" s="42"/>
      <c r="D23" s="29"/>
      <c r="E23" s="103"/>
      <c r="F23" s="62"/>
      <c r="G23" s="42"/>
      <c r="H23" s="29"/>
      <c r="I23" s="103"/>
      <c r="J23" s="62"/>
    </row>
    <row r="24" spans="1:14" ht="19.5" thickBot="1" x14ac:dyDescent="0.35">
      <c r="A24" s="59">
        <v>20</v>
      </c>
      <c r="B24" s="105">
        <f>'ПАСПОРТ пункты 1, 2'!D52</f>
        <v>0</v>
      </c>
      <c r="C24" s="42"/>
      <c r="D24" s="106"/>
      <c r="E24" s="108"/>
      <c r="F24" s="107"/>
      <c r="G24" s="42"/>
      <c r="H24" s="106"/>
      <c r="I24" s="108"/>
      <c r="J24" s="107"/>
    </row>
    <row r="25" spans="1:14" ht="44.25" customHeight="1" x14ac:dyDescent="0.3">
      <c r="A25" s="256" t="s">
        <v>125</v>
      </c>
      <c r="B25" s="256"/>
      <c r="C25" s="256"/>
      <c r="D25" s="256"/>
      <c r="E25" s="256"/>
      <c r="F25" s="256"/>
      <c r="G25" s="256"/>
      <c r="H25" s="256"/>
      <c r="I25" s="256"/>
      <c r="J25" s="256"/>
      <c r="K25" s="76"/>
      <c r="L25" s="76"/>
      <c r="M25" s="76"/>
      <c r="N25" s="76"/>
    </row>
    <row r="26" spans="1:14" x14ac:dyDescent="0.3">
      <c r="A26" s="255" t="s">
        <v>126</v>
      </c>
      <c r="B26" s="255"/>
      <c r="C26" s="255"/>
      <c r="D26" s="255"/>
      <c r="E26" s="255"/>
      <c r="F26" s="255"/>
      <c r="G26" s="255"/>
      <c r="H26" s="255"/>
      <c r="I26" s="255"/>
      <c r="J26" s="255"/>
      <c r="K26" s="77"/>
      <c r="L26" s="77"/>
      <c r="M26" s="77"/>
      <c r="N26" s="77"/>
    </row>
    <row r="27" spans="1:14" ht="40.5" customHeight="1" x14ac:dyDescent="0.3">
      <c r="A27" s="257" t="s">
        <v>127</v>
      </c>
      <c r="B27" s="257"/>
      <c r="C27" s="257"/>
      <c r="D27" s="257"/>
      <c r="E27" s="257"/>
      <c r="F27" s="257"/>
      <c r="G27" s="257"/>
      <c r="H27" s="257"/>
      <c r="I27" s="257"/>
      <c r="J27" s="257"/>
      <c r="K27" s="76"/>
      <c r="L27" s="76"/>
      <c r="M27" s="76"/>
      <c r="N27" s="76"/>
    </row>
    <row r="28" spans="1:14" ht="43.5" customHeight="1" x14ac:dyDescent="0.3">
      <c r="A28" s="257" t="s">
        <v>128</v>
      </c>
      <c r="B28" s="257"/>
      <c r="C28" s="257"/>
      <c r="D28" s="257"/>
      <c r="E28" s="257"/>
      <c r="F28" s="257"/>
      <c r="G28" s="257"/>
      <c r="H28" s="257"/>
      <c r="I28" s="257"/>
      <c r="J28" s="257"/>
      <c r="K28" s="76"/>
      <c r="L28" s="76"/>
      <c r="M28" s="76"/>
      <c r="N28" s="76"/>
    </row>
    <row r="29" spans="1:14" x14ac:dyDescent="0.3">
      <c r="A29" s="255" t="s">
        <v>129</v>
      </c>
      <c r="B29" s="255"/>
      <c r="C29" s="255"/>
      <c r="D29" s="255"/>
      <c r="E29" s="255"/>
      <c r="F29" s="255"/>
      <c r="G29" s="255"/>
      <c r="H29" s="255"/>
      <c r="I29" s="255"/>
      <c r="J29" s="255"/>
      <c r="K29" s="77"/>
      <c r="L29" s="77"/>
      <c r="M29" s="77"/>
      <c r="N29" s="77"/>
    </row>
    <row r="30" spans="1:14" ht="43.5" customHeight="1" x14ac:dyDescent="0.3">
      <c r="A30" s="255" t="s">
        <v>130</v>
      </c>
      <c r="B30" s="255"/>
      <c r="C30" s="255"/>
      <c r="D30" s="255"/>
      <c r="E30" s="255"/>
      <c r="F30" s="255"/>
      <c r="G30" s="255"/>
      <c r="H30" s="255"/>
      <c r="I30" s="255"/>
      <c r="J30" s="255"/>
      <c r="K30" s="77"/>
      <c r="L30" s="77"/>
      <c r="M30" s="77"/>
      <c r="N30" s="77"/>
    </row>
  </sheetData>
  <mergeCells count="6">
    <mergeCell ref="A30:J30"/>
    <mergeCell ref="A25:J25"/>
    <mergeCell ref="A26:J26"/>
    <mergeCell ref="A27:J27"/>
    <mergeCell ref="A28:J28"/>
    <mergeCell ref="A29:J29"/>
  </mergeCells>
  <pageMargins left="0.70866141732283472" right="0.70866141732283472" top="0.74803149606299213" bottom="0.74803149606299213" header="0.31496062992125984" footer="0.31496062992125984"/>
  <pageSetup paperSize="9" scale="59" fitToHeight="0" orientation="landscape" r:id="rId1"/>
  <headerFooter>
    <oddFooter>&amp;R&amp;"Times New Roman,обычный"&amp;12&amp;P из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'Отраслевые направления '!$C$1:$C$2</xm:f>
          </x14:formula1>
          <xm:sqref>G6:G24 C6:C24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showGridLines="0" view="pageBreakPreview" topLeftCell="B5" zoomScale="85" zoomScaleNormal="50" zoomScaleSheetLayoutView="85" workbookViewId="0">
      <selection activeCell="J6" sqref="J6"/>
    </sheetView>
  </sheetViews>
  <sheetFormatPr defaultRowHeight="18.75" x14ac:dyDescent="0.3"/>
  <cols>
    <col min="1" max="1" width="7.28515625" style="2" customWidth="1"/>
    <col min="2" max="2" width="19" style="2" customWidth="1"/>
    <col min="3" max="3" width="15.42578125" style="2" customWidth="1"/>
    <col min="4" max="4" width="21.5703125" style="2" customWidth="1"/>
    <col min="5" max="5" width="19" style="2" customWidth="1"/>
    <col min="6" max="6" width="25.42578125" style="2" customWidth="1"/>
    <col min="7" max="7" width="22.28515625" style="2" customWidth="1"/>
    <col min="8" max="8" width="19" style="2" customWidth="1"/>
    <col min="9" max="9" width="24.7109375" style="2" customWidth="1"/>
    <col min="10" max="10" width="22.5703125" style="2" customWidth="1"/>
    <col min="11" max="11" width="20.42578125" style="2" customWidth="1"/>
    <col min="12" max="12" width="21.140625" style="2" customWidth="1"/>
    <col min="13" max="13" width="22" style="2" customWidth="1"/>
    <col min="14" max="14" width="23.5703125" style="2" customWidth="1"/>
    <col min="15" max="15" width="19.28515625" style="2" customWidth="1"/>
    <col min="16" max="16" width="22.7109375" style="2" customWidth="1"/>
    <col min="17" max="18" width="21.28515625" style="2" customWidth="1"/>
    <col min="19" max="19" width="23" style="2" customWidth="1"/>
    <col min="20" max="22" width="12.7109375" style="2" customWidth="1"/>
    <col min="23" max="23" width="9.140625" style="76"/>
    <col min="24" max="16384" width="9.140625" style="2"/>
  </cols>
  <sheetData>
    <row r="1" spans="1:23" x14ac:dyDescent="0.3">
      <c r="A1" s="77" t="s">
        <v>569</v>
      </c>
      <c r="B1" s="77"/>
      <c r="C1" s="77"/>
      <c r="D1" s="77"/>
      <c r="E1" s="77"/>
      <c r="F1" s="77"/>
      <c r="G1" s="77"/>
      <c r="H1" s="77"/>
      <c r="I1" s="77"/>
      <c r="J1" s="77"/>
      <c r="K1" s="77"/>
      <c r="L1" s="77"/>
      <c r="M1" s="77"/>
      <c r="N1" s="77"/>
      <c r="O1" s="3"/>
    </row>
    <row r="2" spans="1:23" ht="19.5" thickBot="1" x14ac:dyDescent="0.35">
      <c r="A2" s="77"/>
      <c r="B2" s="77"/>
      <c r="C2" s="77"/>
      <c r="D2" s="77"/>
      <c r="E2" s="77"/>
      <c r="F2" s="77"/>
      <c r="G2" s="77"/>
      <c r="H2" s="77"/>
      <c r="I2" s="77"/>
      <c r="J2" s="77"/>
      <c r="K2" s="77"/>
      <c r="L2" s="77"/>
      <c r="M2" s="77"/>
      <c r="N2" s="77"/>
    </row>
    <row r="3" spans="1:23" ht="121.5" customHeight="1" x14ac:dyDescent="0.3">
      <c r="A3" s="54" t="s">
        <v>8</v>
      </c>
      <c r="B3" s="55" t="s">
        <v>131</v>
      </c>
      <c r="C3" s="63" t="s">
        <v>335</v>
      </c>
      <c r="D3" s="64" t="s">
        <v>643</v>
      </c>
      <c r="E3" s="65" t="s">
        <v>642</v>
      </c>
      <c r="F3" s="55" t="s">
        <v>637</v>
      </c>
      <c r="G3" s="55" t="s">
        <v>639</v>
      </c>
      <c r="H3" s="55" t="s">
        <v>640</v>
      </c>
      <c r="I3" s="56" t="s">
        <v>641</v>
      </c>
      <c r="J3" s="54" t="s">
        <v>644</v>
      </c>
      <c r="K3" s="55" t="s">
        <v>638</v>
      </c>
      <c r="L3" s="55" t="s">
        <v>645</v>
      </c>
      <c r="M3" s="55" t="s">
        <v>646</v>
      </c>
      <c r="N3" s="56" t="s">
        <v>647</v>
      </c>
      <c r="O3" s="54" t="s">
        <v>648</v>
      </c>
      <c r="P3" s="55" t="s">
        <v>649</v>
      </c>
      <c r="Q3" s="55" t="s">
        <v>650</v>
      </c>
      <c r="R3" s="55" t="s">
        <v>651</v>
      </c>
      <c r="S3" s="56" t="s">
        <v>652</v>
      </c>
      <c r="T3" s="129" t="s">
        <v>653</v>
      </c>
      <c r="U3" s="130" t="s">
        <v>654</v>
      </c>
      <c r="V3" s="131" t="s">
        <v>655</v>
      </c>
      <c r="W3" s="181"/>
    </row>
    <row r="4" spans="1:23" x14ac:dyDescent="0.3">
      <c r="A4" s="60">
        <v>1</v>
      </c>
      <c r="B4" s="46">
        <v>2</v>
      </c>
      <c r="C4" s="44">
        <v>3</v>
      </c>
      <c r="D4" s="66">
        <v>4</v>
      </c>
      <c r="E4" s="45">
        <v>5</v>
      </c>
      <c r="F4" s="46">
        <v>6</v>
      </c>
      <c r="G4" s="46">
        <v>7</v>
      </c>
      <c r="H4" s="46">
        <v>8</v>
      </c>
      <c r="I4" s="61">
        <v>9</v>
      </c>
      <c r="J4" s="60">
        <v>10</v>
      </c>
      <c r="K4" s="46">
        <v>11</v>
      </c>
      <c r="L4" s="46">
        <v>12</v>
      </c>
      <c r="M4" s="46">
        <v>13</v>
      </c>
      <c r="N4" s="61">
        <v>14</v>
      </c>
      <c r="O4" s="60">
        <v>15</v>
      </c>
      <c r="P4" s="46">
        <v>16</v>
      </c>
      <c r="Q4" s="46">
        <v>17</v>
      </c>
      <c r="R4" s="46">
        <v>18</v>
      </c>
      <c r="S4" s="61">
        <v>19</v>
      </c>
      <c r="T4" s="45">
        <v>20</v>
      </c>
      <c r="U4" s="46">
        <v>21</v>
      </c>
      <c r="V4" s="61">
        <v>22</v>
      </c>
    </row>
    <row r="5" spans="1:23" ht="318.75" x14ac:dyDescent="0.3">
      <c r="A5" s="57">
        <v>1</v>
      </c>
      <c r="B5" s="21" t="str">
        <f>'ПАСПОРТ пункты 1, 2'!D34</f>
        <v>Строительство объекта водоотведения: "Станция биологической очистки сточных (канализационных) вод  по адресу: Архангельская область, Холмогорский район, МО "Холмогорское", с. Холмогоры</v>
      </c>
      <c r="C5" s="109">
        <v>1</v>
      </c>
      <c r="D5" s="142">
        <f>IF(B5&lt;&gt;0,E5+J5+O5,"")</f>
        <v>147058.79</v>
      </c>
      <c r="E5" s="161">
        <v>0</v>
      </c>
      <c r="F5" s="163">
        <f>IF(B5&lt;&gt;0,(E5-H5-I5)*VLOOKUP('ПАСПОРТ пункты 1, 2'!C21,'Предельный ур. софинансирования'!B3:C88,2,FALSE),"")</f>
        <v>0</v>
      </c>
      <c r="G5" s="164">
        <f>IF(B5&lt;&gt;0,E5-F5-H5-I5,"")</f>
        <v>0</v>
      </c>
      <c r="H5" s="143">
        <v>0</v>
      </c>
      <c r="I5" s="144">
        <v>0</v>
      </c>
      <c r="J5" s="143">
        <v>147058.79</v>
      </c>
      <c r="K5" s="163">
        <f>IF(B5&lt;&gt;0,(J5-M5-N5)*VLOOKUP('ПАСПОРТ пункты 1, 2'!$C$21,'Предельный ур. софинансирования'!B3:C88,2,FALSE),"")</f>
        <v>143973.49736000001</v>
      </c>
      <c r="L5" s="164">
        <f>IF(B5&lt;&gt;0,J5-K5-M5-N5,"")</f>
        <v>2938.2346399999997</v>
      </c>
      <c r="M5" s="143">
        <v>147.05799999999999</v>
      </c>
      <c r="N5" s="144">
        <v>0</v>
      </c>
      <c r="O5" s="162">
        <v>0</v>
      </c>
      <c r="P5" s="163">
        <f>IF(B5&lt;&gt;0,(O5-R5-S5)*VLOOKUP('ПАСПОРТ пункты 1, 2'!$C$21,'Предельный ур. софинансирования'!B3:C88,2,FALSE),"")</f>
        <v>0</v>
      </c>
      <c r="Q5" s="164">
        <f>IF(B5&lt;&gt;0,O5-P5-R5-S5,"")</f>
        <v>0</v>
      </c>
      <c r="R5" s="143">
        <v>0</v>
      </c>
      <c r="S5" s="144">
        <v>0</v>
      </c>
      <c r="T5" s="110" t="str">
        <f>IF(B5&lt;&gt;0,IF(F5=0,"",F5/(F5+G5)*100),"")</f>
        <v/>
      </c>
      <c r="U5" s="111">
        <f>IF(B5&lt;&gt;0,IF(K5=0,"",K5/(K5+L5)*100),"")</f>
        <v>98</v>
      </c>
      <c r="V5" s="112" t="str">
        <f>IF(B5&lt;&gt;0,IF(P5=0,"",P5/(P5+Q5)*100),"")</f>
        <v/>
      </c>
      <c r="W5" s="182" t="str">
        <f>IF(D5&lt;&gt;'6 пункт'!I5,"ОБЩИЙ ОБЪЕМ ФИНАНСИРОВАНИЯ ПО МЕРОПРИЯТИЮ НЕ СООТВЕТСТВУЕТ СМЕТНОЙ СТОИМОСТИ В ПУНКТЕ 6","")</f>
        <v/>
      </c>
    </row>
    <row r="6" spans="1:23" ht="364.5" customHeight="1" x14ac:dyDescent="0.3">
      <c r="A6" s="57">
        <v>3</v>
      </c>
      <c r="B6" s="21" t="str">
        <f>'ПАСПОРТ пункты 1, 2'!D35</f>
        <v>Капитальный ремонт открытой универсальной площадки МАОУ "Холмогорская средняя школа имени М.В. Ломоносова"по адресу: Архангельская область, Холмогорский район, с. Холмогоры, ул. Октябрьская (ориентировочно д. 27А)</v>
      </c>
      <c r="C6" s="109">
        <v>1</v>
      </c>
      <c r="D6" s="142">
        <f t="shared" ref="D6:D23" si="0">IF(B6&lt;&gt;0,E6+J6+O6,"")</f>
        <v>60282.292000000001</v>
      </c>
      <c r="E6" s="161"/>
      <c r="F6" s="163">
        <f>IF(B6&lt;&gt;0,(E6-H6-I6)*VLOOKUP('ПАСПОРТ пункты 1, 2'!$C$21,'Предельный ур. софинансирования'!B5:C90,2,FALSE),"")</f>
        <v>0</v>
      </c>
      <c r="G6" s="164">
        <f t="shared" ref="G6:G23" si="1">IF(B6&lt;&gt;0,E6-F6-H6-I6,"")</f>
        <v>0</v>
      </c>
      <c r="H6" s="143"/>
      <c r="I6" s="144"/>
      <c r="J6" s="162">
        <v>60282.292000000001</v>
      </c>
      <c r="K6" s="163">
        <f>IF(B6&lt;&gt;0,(J6-M6-N6)*VLOOKUP('ПАСПОРТ пункты 1, 2'!$C$21,'Предельный ур. софинансирования'!B5:C90,2,FALSE),"")</f>
        <v>59017.569513839997</v>
      </c>
      <c r="L6" s="164">
        <f t="shared" ref="L6:L23" si="2">IF(B6&lt;&gt;0,J6-K6-M6-N6,"")</f>
        <v>1204.4401941600042</v>
      </c>
      <c r="M6" s="143">
        <v>60.282291999999998</v>
      </c>
      <c r="N6" s="144"/>
      <c r="O6" s="162"/>
      <c r="P6" s="163">
        <f>IF(B6&lt;&gt;0,(O6-R6-S6)*VLOOKUP('ПАСПОРТ пункты 1, 2'!$C$21,'Предельный ур. софинансирования'!B5:C90,2,FALSE),"")</f>
        <v>0</v>
      </c>
      <c r="Q6" s="164">
        <f t="shared" ref="Q6:Q23" si="3">IF(B6&lt;&gt;0,O6-P6-R6-S6,"")</f>
        <v>0</v>
      </c>
      <c r="R6" s="143"/>
      <c r="S6" s="144"/>
      <c r="T6" s="110" t="str">
        <f t="shared" ref="T6:T23" si="4">IF(B6&lt;&gt;0,IF(F6=0,"",F6/(F6+G6)*100),"")</f>
        <v/>
      </c>
      <c r="U6" s="111">
        <f t="shared" ref="U6:U23" si="5">IF(B6&lt;&gt;0,IF(K6=0,"",K6/(K6+L6)*100),"")</f>
        <v>98</v>
      </c>
      <c r="V6" s="112" t="str">
        <f t="shared" ref="V6:V23" si="6">IF(B6&lt;&gt;0,IF(P6=0,"",P6/(P6+Q6)*100),"")</f>
        <v/>
      </c>
      <c r="W6" s="182" t="str">
        <f>IF(D6&lt;&gt;'6 пункт'!I6,"ОБЩИЙ ОБЪЕМ ФИНАНСИРОВАНИЯ ПО МЕРОПРИЯТИЮ НЕ СООТВЕТСТВУЕТ СМЕТНОЙ СТОИМОСТИ В ПУНКТЕ 6","")</f>
        <v/>
      </c>
    </row>
    <row r="7" spans="1:23" x14ac:dyDescent="0.3">
      <c r="A7" s="57">
        <v>4</v>
      </c>
      <c r="B7" s="21">
        <f>'ПАСПОРТ пункты 1, 2'!D36</f>
        <v>0</v>
      </c>
      <c r="C7" s="109"/>
      <c r="D7" s="142" t="str">
        <f t="shared" si="0"/>
        <v/>
      </c>
      <c r="E7" s="161"/>
      <c r="F7" s="163" t="str">
        <f>IF(B7&lt;&gt;0,(E7-H7-I7)*VLOOKUP('ПАСПОРТ пункты 1, 2'!$C$21,'Предельный ур. софинансирования'!B6:C91,2,FALSE),"")</f>
        <v/>
      </c>
      <c r="G7" s="164" t="str">
        <f t="shared" si="1"/>
        <v/>
      </c>
      <c r="H7" s="143"/>
      <c r="I7" s="144"/>
      <c r="J7" s="162"/>
      <c r="K7" s="163" t="str">
        <f>IF(B7&lt;&gt;0,(J7-M7-N7)*VLOOKUP('ПАСПОРТ пункты 1, 2'!$C$21,'Предельный ур. софинансирования'!B6:C91,2,FALSE),"")</f>
        <v/>
      </c>
      <c r="L7" s="164" t="str">
        <f t="shared" si="2"/>
        <v/>
      </c>
      <c r="M7" s="143"/>
      <c r="N7" s="144"/>
      <c r="O7" s="162"/>
      <c r="P7" s="163" t="str">
        <f>IF(B7&lt;&gt;0,(O7-R7-S7)*VLOOKUP('ПАСПОРТ пункты 1, 2'!$C$21,'Предельный ур. софинансирования'!B6:C91,2,FALSE),"")</f>
        <v/>
      </c>
      <c r="Q7" s="164" t="str">
        <f t="shared" si="3"/>
        <v/>
      </c>
      <c r="R7" s="143"/>
      <c r="S7" s="144"/>
      <c r="T7" s="110" t="str">
        <f t="shared" si="4"/>
        <v/>
      </c>
      <c r="U7" s="111" t="str">
        <f t="shared" si="5"/>
        <v/>
      </c>
      <c r="V7" s="112" t="str">
        <f t="shared" si="6"/>
        <v/>
      </c>
      <c r="W7" s="182" t="str">
        <f>IF(D7&lt;&gt;'6 пункт'!I7,"ОБЩИЙ ОБЪЕМ ФИНАНСИРОВАНИЯ ПО МЕРОПРИЯТИЮ НЕ СООТВЕТСТВУЕТ СМЕТНОЙ СТОИМОСТИ В ПУНКТЕ 6","")</f>
        <v/>
      </c>
    </row>
    <row r="8" spans="1:23" x14ac:dyDescent="0.3">
      <c r="A8" s="60">
        <v>5</v>
      </c>
      <c r="B8" s="21">
        <f>'ПАСПОРТ пункты 1, 2'!D37</f>
        <v>0</v>
      </c>
      <c r="C8" s="109"/>
      <c r="D8" s="142" t="str">
        <f t="shared" si="0"/>
        <v/>
      </c>
      <c r="E8" s="161"/>
      <c r="F8" s="163" t="str">
        <f>IF(B8&lt;&gt;0,(E8-H8-I8)*VLOOKUP('ПАСПОРТ пункты 1, 2'!$C$21,'Предельный ур. софинансирования'!B7:C92,2,FALSE),"")</f>
        <v/>
      </c>
      <c r="G8" s="164" t="str">
        <f t="shared" si="1"/>
        <v/>
      </c>
      <c r="H8" s="143"/>
      <c r="I8" s="144"/>
      <c r="J8" s="162"/>
      <c r="K8" s="163" t="str">
        <f>IF(B8&lt;&gt;0,(J8-M8-N8)*VLOOKUP('ПАСПОРТ пункты 1, 2'!$C$21,'Предельный ур. софинансирования'!B7:C92,2,FALSE),"")</f>
        <v/>
      </c>
      <c r="L8" s="164" t="str">
        <f t="shared" si="2"/>
        <v/>
      </c>
      <c r="M8" s="143"/>
      <c r="N8" s="144"/>
      <c r="O8" s="162"/>
      <c r="P8" s="163" t="str">
        <f>IF(B8&lt;&gt;0,(O8-R8-S8)*VLOOKUP('ПАСПОРТ пункты 1, 2'!$C$21,'Предельный ур. софинансирования'!B7:C92,2,FALSE),"")</f>
        <v/>
      </c>
      <c r="Q8" s="164" t="str">
        <f t="shared" si="3"/>
        <v/>
      </c>
      <c r="R8" s="143"/>
      <c r="S8" s="144"/>
      <c r="T8" s="110" t="str">
        <f t="shared" si="4"/>
        <v/>
      </c>
      <c r="U8" s="111" t="str">
        <f t="shared" si="5"/>
        <v/>
      </c>
      <c r="V8" s="112" t="str">
        <f t="shared" si="6"/>
        <v/>
      </c>
      <c r="W8" s="182" t="str">
        <f>IF(D8&lt;&gt;'6 пункт'!I8,"ОБЩИЙ ОБЪЕМ ФИНАНСИРОВАНИЯ ПО МЕРОПРИЯТИЮ НЕ СООТВЕТСТВУЕТ СМЕТНОЙ СТОИМОСТИ В ПУНКТЕ 6","")</f>
        <v/>
      </c>
    </row>
    <row r="9" spans="1:23" x14ac:dyDescent="0.3">
      <c r="A9" s="57">
        <v>6</v>
      </c>
      <c r="B9" s="21">
        <f>'ПАСПОРТ пункты 1, 2'!D38</f>
        <v>0</v>
      </c>
      <c r="C9" s="109"/>
      <c r="D9" s="142" t="str">
        <f t="shared" si="0"/>
        <v/>
      </c>
      <c r="E9" s="161"/>
      <c r="F9" s="163" t="str">
        <f>IF(B9&lt;&gt;0,(E9-H9-I9)*VLOOKUP('ПАСПОРТ пункты 1, 2'!$C$21,'Предельный ур. софинансирования'!B8:C93,2,FALSE),"")</f>
        <v/>
      </c>
      <c r="G9" s="164" t="str">
        <f t="shared" si="1"/>
        <v/>
      </c>
      <c r="H9" s="143"/>
      <c r="I9" s="144"/>
      <c r="J9" s="162"/>
      <c r="K9" s="163" t="str">
        <f>IF(B9&lt;&gt;0,(J9-M9-N9)*VLOOKUP('ПАСПОРТ пункты 1, 2'!$C$21,'Предельный ур. софинансирования'!B8:C93,2,FALSE),"")</f>
        <v/>
      </c>
      <c r="L9" s="164" t="str">
        <f t="shared" si="2"/>
        <v/>
      </c>
      <c r="M9" s="143"/>
      <c r="N9" s="144"/>
      <c r="O9" s="162"/>
      <c r="P9" s="163" t="str">
        <f>IF(B9&lt;&gt;0,(O9-R9-S9)*VLOOKUP('ПАСПОРТ пункты 1, 2'!$C$21,'Предельный ур. софинансирования'!B8:C93,2,FALSE),"")</f>
        <v/>
      </c>
      <c r="Q9" s="164" t="str">
        <f t="shared" si="3"/>
        <v/>
      </c>
      <c r="R9" s="143"/>
      <c r="S9" s="144"/>
      <c r="T9" s="110" t="str">
        <f t="shared" si="4"/>
        <v/>
      </c>
      <c r="U9" s="111" t="str">
        <f t="shared" si="5"/>
        <v/>
      </c>
      <c r="V9" s="112" t="str">
        <f t="shared" si="6"/>
        <v/>
      </c>
      <c r="W9" s="182" t="str">
        <f>IF(D9&lt;&gt;'6 пункт'!I9,"ОБЩИЙ ОБЪЕМ ФИНАНСИРОВАНИЯ ПО МЕРОПРИЯТИЮ НЕ СООТВЕТСТВУЕТ СМЕТНОЙ СТОИМОСТИ В ПУНКТЕ 6","")</f>
        <v/>
      </c>
    </row>
    <row r="10" spans="1:23" x14ac:dyDescent="0.3">
      <c r="A10" s="57">
        <v>7</v>
      </c>
      <c r="B10" s="21">
        <f>'ПАСПОРТ пункты 1, 2'!D39</f>
        <v>0</v>
      </c>
      <c r="C10" s="109"/>
      <c r="D10" s="142" t="str">
        <f t="shared" si="0"/>
        <v/>
      </c>
      <c r="E10" s="161"/>
      <c r="F10" s="163" t="str">
        <f>IF(B10&lt;&gt;0,(E10-H10-I10)*VLOOKUP('ПАСПОРТ пункты 1, 2'!$C$21,'Предельный ур. софинансирования'!B9:C94,2,FALSE),"")</f>
        <v/>
      </c>
      <c r="G10" s="164" t="str">
        <f t="shared" si="1"/>
        <v/>
      </c>
      <c r="H10" s="143"/>
      <c r="I10" s="144"/>
      <c r="J10" s="162"/>
      <c r="K10" s="163" t="str">
        <f>IF(B10&lt;&gt;0,(J10-M10-N10)*VLOOKUP('ПАСПОРТ пункты 1, 2'!$C$21,'Предельный ур. софинансирования'!B9:C94,2,FALSE),"")</f>
        <v/>
      </c>
      <c r="L10" s="164" t="str">
        <f t="shared" si="2"/>
        <v/>
      </c>
      <c r="M10" s="143"/>
      <c r="N10" s="144"/>
      <c r="O10" s="162"/>
      <c r="P10" s="163" t="str">
        <f>IF(B10&lt;&gt;0,(O10-R10-S10)*VLOOKUP('ПАСПОРТ пункты 1, 2'!$C$21,'Предельный ур. софинансирования'!B9:C94,2,FALSE),"")</f>
        <v/>
      </c>
      <c r="Q10" s="164" t="str">
        <f t="shared" si="3"/>
        <v/>
      </c>
      <c r="R10" s="143"/>
      <c r="S10" s="144"/>
      <c r="T10" s="110" t="str">
        <f t="shared" si="4"/>
        <v/>
      </c>
      <c r="U10" s="111" t="str">
        <f t="shared" si="5"/>
        <v/>
      </c>
      <c r="V10" s="112" t="str">
        <f t="shared" si="6"/>
        <v/>
      </c>
      <c r="W10" s="182" t="str">
        <f>IF(D10&lt;&gt;'6 пункт'!I10,"ОБЩИЙ ОБЪЕМ ФИНАНСИРОВАНИЯ ПО МЕРОПРИЯТИЮ НЕ СООТВЕТСТВУЕТ СМЕТНОЙ СТОИМОСТИ В ПУНКТЕ 6","")</f>
        <v/>
      </c>
    </row>
    <row r="11" spans="1:23" x14ac:dyDescent="0.3">
      <c r="A11" s="60">
        <v>8</v>
      </c>
      <c r="B11" s="21">
        <f>'ПАСПОРТ пункты 1, 2'!D40</f>
        <v>0</v>
      </c>
      <c r="C11" s="109"/>
      <c r="D11" s="142" t="str">
        <f t="shared" si="0"/>
        <v/>
      </c>
      <c r="E11" s="161"/>
      <c r="F11" s="163" t="str">
        <f>IF(B11&lt;&gt;0,(E11-H11-I11)*VLOOKUP('ПАСПОРТ пункты 1, 2'!$C$21,'Предельный ур. софинансирования'!B10:C95,2,FALSE),"")</f>
        <v/>
      </c>
      <c r="G11" s="164" t="str">
        <f t="shared" si="1"/>
        <v/>
      </c>
      <c r="H11" s="143"/>
      <c r="I11" s="144"/>
      <c r="J11" s="162"/>
      <c r="K11" s="163" t="str">
        <f>IF(B11&lt;&gt;0,(J11-M11-N11)*VLOOKUP('ПАСПОРТ пункты 1, 2'!$C$21,'Предельный ур. софинансирования'!B10:C95,2,FALSE),"")</f>
        <v/>
      </c>
      <c r="L11" s="164" t="str">
        <f t="shared" si="2"/>
        <v/>
      </c>
      <c r="M11" s="143"/>
      <c r="N11" s="144"/>
      <c r="O11" s="162"/>
      <c r="P11" s="163" t="str">
        <f>IF(B11&lt;&gt;0,(O11-R11-S11)*VLOOKUP('ПАСПОРТ пункты 1, 2'!$C$21,'Предельный ур. софинансирования'!B10:C95,2,FALSE),"")</f>
        <v/>
      </c>
      <c r="Q11" s="164" t="str">
        <f t="shared" si="3"/>
        <v/>
      </c>
      <c r="R11" s="143"/>
      <c r="S11" s="144"/>
      <c r="T11" s="110" t="str">
        <f t="shared" si="4"/>
        <v/>
      </c>
      <c r="U11" s="111" t="str">
        <f t="shared" si="5"/>
        <v/>
      </c>
      <c r="V11" s="112" t="str">
        <f t="shared" si="6"/>
        <v/>
      </c>
      <c r="W11" s="182" t="str">
        <f>IF(D11&lt;&gt;'6 пункт'!I11,"ОБЩИЙ ОБЪЕМ ФИНАНСИРОВАНИЯ ПО МЕРОПРИЯТИЮ НЕ СООТВЕТСТВУЕТ СМЕТНОЙ СТОИМОСТИ В ПУНКТЕ 6","")</f>
        <v/>
      </c>
    </row>
    <row r="12" spans="1:23" x14ac:dyDescent="0.3">
      <c r="A12" s="57">
        <v>9</v>
      </c>
      <c r="B12" s="21">
        <f>'ПАСПОРТ пункты 1, 2'!D41</f>
        <v>0</v>
      </c>
      <c r="C12" s="109"/>
      <c r="D12" s="142" t="str">
        <f t="shared" si="0"/>
        <v/>
      </c>
      <c r="E12" s="161"/>
      <c r="F12" s="163" t="str">
        <f>IF(B12&lt;&gt;0,(E12-H12-I12)*VLOOKUP('ПАСПОРТ пункты 1, 2'!$C$21,'Предельный ур. софинансирования'!B11:C96,2,FALSE),"")</f>
        <v/>
      </c>
      <c r="G12" s="164" t="str">
        <f>IF(B12&lt;&gt;0,E12-F12-H12-I12,"")</f>
        <v/>
      </c>
      <c r="H12" s="143"/>
      <c r="I12" s="144"/>
      <c r="J12" s="162"/>
      <c r="K12" s="163" t="str">
        <f>IF(B12&lt;&gt;0,(J12-M12-N12)*VLOOKUP('ПАСПОРТ пункты 1, 2'!$C$21,'Предельный ур. софинансирования'!B11:C96,2,FALSE),"")</f>
        <v/>
      </c>
      <c r="L12" s="164" t="str">
        <f t="shared" si="2"/>
        <v/>
      </c>
      <c r="M12" s="143"/>
      <c r="N12" s="144"/>
      <c r="O12" s="162"/>
      <c r="P12" s="163" t="str">
        <f>IF(B12&lt;&gt;0,(O12-R12-S12)*VLOOKUP('ПАСПОРТ пункты 1, 2'!$C$21,'Предельный ур. софинансирования'!B11:C96,2,FALSE),"")</f>
        <v/>
      </c>
      <c r="Q12" s="164" t="str">
        <f t="shared" si="3"/>
        <v/>
      </c>
      <c r="R12" s="143"/>
      <c r="S12" s="144"/>
      <c r="T12" s="110" t="str">
        <f t="shared" si="4"/>
        <v/>
      </c>
      <c r="U12" s="111" t="str">
        <f t="shared" si="5"/>
        <v/>
      </c>
      <c r="V12" s="112" t="str">
        <f t="shared" si="6"/>
        <v/>
      </c>
      <c r="W12" s="182" t="str">
        <f>IF(D12&lt;&gt;'6 пункт'!I12,"ОБЩИЙ ОБЪЕМ ФИНАНСИРОВАНИЯ ПО МЕРОПРИЯТИЮ НЕ СООТВЕТСТВУЕТ СМЕТНОЙ СТОИМОСТИ В ПУНКТЕ 6","")</f>
        <v/>
      </c>
    </row>
    <row r="13" spans="1:23" x14ac:dyDescent="0.3">
      <c r="A13" s="57">
        <v>10</v>
      </c>
      <c r="B13" s="21">
        <f>'ПАСПОРТ пункты 1, 2'!D42</f>
        <v>0</v>
      </c>
      <c r="C13" s="109"/>
      <c r="D13" s="142" t="str">
        <f t="shared" si="0"/>
        <v/>
      </c>
      <c r="E13" s="161"/>
      <c r="F13" s="163" t="str">
        <f>IF(B13&lt;&gt;0,(E13-H13-I13)*VLOOKUP('ПАСПОРТ пункты 1, 2'!$C$21,'Предельный ур. софинансирования'!B12:C97,2,FALSE),"")</f>
        <v/>
      </c>
      <c r="G13" s="164" t="str">
        <f t="shared" si="1"/>
        <v/>
      </c>
      <c r="H13" s="143"/>
      <c r="I13" s="144"/>
      <c r="J13" s="162"/>
      <c r="K13" s="163" t="str">
        <f>IF(B13&lt;&gt;0,(J13-M13-N13)*VLOOKUP('ПАСПОРТ пункты 1, 2'!$C$21,'Предельный ур. софинансирования'!B12:C97,2,FALSE),"")</f>
        <v/>
      </c>
      <c r="L13" s="164" t="str">
        <f t="shared" si="2"/>
        <v/>
      </c>
      <c r="M13" s="143"/>
      <c r="N13" s="144"/>
      <c r="O13" s="162"/>
      <c r="P13" s="163" t="str">
        <f>IF(B13&lt;&gt;0,(O13-R13-S13)*VLOOKUP('ПАСПОРТ пункты 1, 2'!$C$21,'Предельный ур. софинансирования'!B12:C97,2,FALSE),"")</f>
        <v/>
      </c>
      <c r="Q13" s="164" t="str">
        <f t="shared" si="3"/>
        <v/>
      </c>
      <c r="R13" s="143"/>
      <c r="S13" s="144"/>
      <c r="T13" s="110" t="str">
        <f t="shared" si="4"/>
        <v/>
      </c>
      <c r="U13" s="111" t="str">
        <f t="shared" si="5"/>
        <v/>
      </c>
      <c r="V13" s="112" t="str">
        <f t="shared" si="6"/>
        <v/>
      </c>
      <c r="W13" s="182" t="str">
        <f>IF(D13&lt;&gt;'6 пункт'!I13,"ОБЩИЙ ОБЪЕМ ФИНАНСИРОВАНИЯ ПО МЕРОПРИЯТИЮ НЕ СООТВЕТСТВУЕТ СМЕТНОЙ СТОИМОСТИ В ПУНКТЕ 6","")</f>
        <v/>
      </c>
    </row>
    <row r="14" spans="1:23" x14ac:dyDescent="0.3">
      <c r="A14" s="60">
        <v>11</v>
      </c>
      <c r="B14" s="21">
        <f>'ПАСПОРТ пункты 1, 2'!D43</f>
        <v>0</v>
      </c>
      <c r="C14" s="109"/>
      <c r="D14" s="142" t="str">
        <f t="shared" si="0"/>
        <v/>
      </c>
      <c r="E14" s="161"/>
      <c r="F14" s="163" t="str">
        <f>IF(B14&lt;&gt;0,(E14-H14-I14)*VLOOKUP('ПАСПОРТ пункты 1, 2'!$C$21,'Предельный ур. софинансирования'!B13:C98,2,FALSE),"")</f>
        <v/>
      </c>
      <c r="G14" s="164" t="str">
        <f t="shared" si="1"/>
        <v/>
      </c>
      <c r="H14" s="143"/>
      <c r="I14" s="144"/>
      <c r="J14" s="162"/>
      <c r="K14" s="163" t="str">
        <f>IF(B14&lt;&gt;0,(J14-M14-N14)*VLOOKUP('ПАСПОРТ пункты 1, 2'!$C$21,'Предельный ур. софинансирования'!B13:C98,2,FALSE),"")</f>
        <v/>
      </c>
      <c r="L14" s="164" t="str">
        <f t="shared" si="2"/>
        <v/>
      </c>
      <c r="M14" s="143"/>
      <c r="N14" s="144"/>
      <c r="O14" s="162"/>
      <c r="P14" s="163" t="str">
        <f>IF(B14&lt;&gt;0,(O14-R14-S14)*VLOOKUP('ПАСПОРТ пункты 1, 2'!$C$21,'Предельный ур. софинансирования'!B13:C98,2,FALSE),"")</f>
        <v/>
      </c>
      <c r="Q14" s="164" t="str">
        <f t="shared" si="3"/>
        <v/>
      </c>
      <c r="R14" s="143"/>
      <c r="S14" s="144"/>
      <c r="T14" s="110" t="str">
        <f t="shared" si="4"/>
        <v/>
      </c>
      <c r="U14" s="111" t="str">
        <f t="shared" si="5"/>
        <v/>
      </c>
      <c r="V14" s="112" t="str">
        <f t="shared" si="6"/>
        <v/>
      </c>
      <c r="W14" s="182" t="str">
        <f>IF(D14&lt;&gt;'6 пункт'!I14,"ОБЩИЙ ОБЪЕМ ФИНАНСИРОВАНИЯ ПО МЕРОПРИЯТИЮ НЕ СООТВЕТСТВУЕТ СМЕТНОЙ СТОИМОСТИ В ПУНКТЕ 6","")</f>
        <v/>
      </c>
    </row>
    <row r="15" spans="1:23" x14ac:dyDescent="0.3">
      <c r="A15" s="57">
        <v>12</v>
      </c>
      <c r="B15" s="21">
        <f>'ПАСПОРТ пункты 1, 2'!D44</f>
        <v>0</v>
      </c>
      <c r="C15" s="109"/>
      <c r="D15" s="142" t="str">
        <f t="shared" si="0"/>
        <v/>
      </c>
      <c r="E15" s="161"/>
      <c r="F15" s="163" t="str">
        <f>IF(B15&lt;&gt;0,(E15-H15-I15)*VLOOKUP('ПАСПОРТ пункты 1, 2'!$C$21,'Предельный ур. софинансирования'!B14:C99,2,FALSE),"")</f>
        <v/>
      </c>
      <c r="G15" s="164" t="str">
        <f t="shared" si="1"/>
        <v/>
      </c>
      <c r="H15" s="143"/>
      <c r="I15" s="144"/>
      <c r="J15" s="162"/>
      <c r="K15" s="163" t="str">
        <f>IF(B15&lt;&gt;0,(J15-M15-N15)*VLOOKUP('ПАСПОРТ пункты 1, 2'!$C$21,'Предельный ур. софинансирования'!B14:C99,2,FALSE),"")</f>
        <v/>
      </c>
      <c r="L15" s="164" t="str">
        <f t="shared" si="2"/>
        <v/>
      </c>
      <c r="M15" s="143"/>
      <c r="N15" s="144"/>
      <c r="O15" s="162"/>
      <c r="P15" s="163" t="str">
        <f>IF(B15&lt;&gt;0,(O15-R15-S15)*VLOOKUP('ПАСПОРТ пункты 1, 2'!$C$21,'Предельный ур. софинансирования'!B14:C99,2,FALSE),"")</f>
        <v/>
      </c>
      <c r="Q15" s="164" t="str">
        <f t="shared" si="3"/>
        <v/>
      </c>
      <c r="R15" s="143"/>
      <c r="S15" s="144"/>
      <c r="T15" s="110" t="str">
        <f t="shared" si="4"/>
        <v/>
      </c>
      <c r="U15" s="111" t="str">
        <f t="shared" si="5"/>
        <v/>
      </c>
      <c r="V15" s="112" t="str">
        <f t="shared" si="6"/>
        <v/>
      </c>
      <c r="W15" s="182" t="str">
        <f>IF(D15&lt;&gt;'6 пункт'!I15,"ОБЩИЙ ОБЪЕМ ФИНАНСИРОВАНИЯ ПО МЕРОПРИЯТИЮ НЕ СООТВЕТСТВУЕТ СМЕТНОЙ СТОИМОСТИ В ПУНКТЕ 6","")</f>
        <v/>
      </c>
    </row>
    <row r="16" spans="1:23" x14ac:dyDescent="0.3">
      <c r="A16" s="57">
        <v>13</v>
      </c>
      <c r="B16" s="21">
        <f>'ПАСПОРТ пункты 1, 2'!D45</f>
        <v>0</v>
      </c>
      <c r="C16" s="109"/>
      <c r="D16" s="142" t="str">
        <f t="shared" si="0"/>
        <v/>
      </c>
      <c r="E16" s="161"/>
      <c r="F16" s="163" t="str">
        <f>IF(B16&lt;&gt;0,(E16-H16-I16)*VLOOKUP('ПАСПОРТ пункты 1, 2'!$C$21,'Предельный ур. софинансирования'!B15:C100,2,FALSE),"")</f>
        <v/>
      </c>
      <c r="G16" s="164" t="str">
        <f t="shared" si="1"/>
        <v/>
      </c>
      <c r="H16" s="143"/>
      <c r="I16" s="144"/>
      <c r="J16" s="162"/>
      <c r="K16" s="163" t="str">
        <f>IF(B16&lt;&gt;0,(J16-M16-N16)*VLOOKUP('ПАСПОРТ пункты 1, 2'!$C$21,'Предельный ур. софинансирования'!B15:C100,2,FALSE),"")</f>
        <v/>
      </c>
      <c r="L16" s="164" t="str">
        <f t="shared" si="2"/>
        <v/>
      </c>
      <c r="M16" s="143"/>
      <c r="N16" s="144"/>
      <c r="O16" s="162"/>
      <c r="P16" s="163" t="str">
        <f>IF(B16&lt;&gt;0,(O16-R16-S16)*VLOOKUP('ПАСПОРТ пункты 1, 2'!$C$21,'Предельный ур. софинансирования'!B15:C100,2,FALSE),"")</f>
        <v/>
      </c>
      <c r="Q16" s="164" t="str">
        <f t="shared" si="3"/>
        <v/>
      </c>
      <c r="R16" s="143"/>
      <c r="S16" s="144"/>
      <c r="T16" s="110" t="str">
        <f t="shared" si="4"/>
        <v/>
      </c>
      <c r="U16" s="111" t="str">
        <f t="shared" si="5"/>
        <v/>
      </c>
      <c r="V16" s="112" t="str">
        <f t="shared" si="6"/>
        <v/>
      </c>
      <c r="W16" s="182" t="str">
        <f>IF(D16&lt;&gt;'6 пункт'!I16,"ОБЩИЙ ОБЪЕМ ФИНАНСИРОВАНИЯ ПО МЕРОПРИЯТИЮ НЕ СООТВЕТСТВУЕТ СМЕТНОЙ СТОИМОСТИ В ПУНКТЕ 6","")</f>
        <v/>
      </c>
    </row>
    <row r="17" spans="1:23" x14ac:dyDescent="0.3">
      <c r="A17" s="57">
        <v>14</v>
      </c>
      <c r="B17" s="21">
        <f>'ПАСПОРТ пункты 1, 2'!D46</f>
        <v>0</v>
      </c>
      <c r="C17" s="109"/>
      <c r="D17" s="142" t="str">
        <f t="shared" si="0"/>
        <v/>
      </c>
      <c r="E17" s="161"/>
      <c r="F17" s="163" t="str">
        <f>IF(B17&lt;&gt;0,(E17-H17-I17)*VLOOKUP('ПАСПОРТ пункты 1, 2'!$C$21,'Предельный ур. софинансирования'!B16:C101,2,FALSE),"")</f>
        <v/>
      </c>
      <c r="G17" s="164" t="str">
        <f t="shared" si="1"/>
        <v/>
      </c>
      <c r="H17" s="143"/>
      <c r="I17" s="144"/>
      <c r="J17" s="162"/>
      <c r="K17" s="163" t="str">
        <f>IF(B17&lt;&gt;0,(J17-M17-N17)*VLOOKUP('ПАСПОРТ пункты 1, 2'!$C$21,'Предельный ур. софинансирования'!B16:C101,2,FALSE),"")</f>
        <v/>
      </c>
      <c r="L17" s="164" t="str">
        <f t="shared" si="2"/>
        <v/>
      </c>
      <c r="M17" s="143"/>
      <c r="N17" s="144"/>
      <c r="O17" s="162"/>
      <c r="P17" s="163" t="str">
        <f>IF(B17&lt;&gt;0,(O17-R17-S17)*VLOOKUP('ПАСПОРТ пункты 1, 2'!$C$21,'Предельный ур. софинансирования'!B16:C101,2,FALSE),"")</f>
        <v/>
      </c>
      <c r="Q17" s="164" t="str">
        <f t="shared" si="3"/>
        <v/>
      </c>
      <c r="R17" s="143"/>
      <c r="S17" s="144"/>
      <c r="T17" s="110" t="str">
        <f t="shared" si="4"/>
        <v/>
      </c>
      <c r="U17" s="111" t="str">
        <f t="shared" si="5"/>
        <v/>
      </c>
      <c r="V17" s="112" t="str">
        <f t="shared" si="6"/>
        <v/>
      </c>
      <c r="W17" s="182" t="str">
        <f>IF(D17&lt;&gt;'6 пункт'!I17,"ОБЩИЙ ОБЪЕМ ФИНАНСИРОВАНИЯ ПО МЕРОПРИЯТИЮ НЕ СООТВЕТСТВУЕТ СМЕТНОЙ СТОИМОСТИ В ПУНКТЕ 6","")</f>
        <v/>
      </c>
    </row>
    <row r="18" spans="1:23" x14ac:dyDescent="0.3">
      <c r="A18" s="60">
        <v>15</v>
      </c>
      <c r="B18" s="21">
        <f>'ПАСПОРТ пункты 1, 2'!D47</f>
        <v>0</v>
      </c>
      <c r="C18" s="109"/>
      <c r="D18" s="142" t="str">
        <f t="shared" si="0"/>
        <v/>
      </c>
      <c r="E18" s="161"/>
      <c r="F18" s="163" t="str">
        <f>IF(B18&lt;&gt;0,(E18-H18-I18)*VLOOKUP('ПАСПОРТ пункты 1, 2'!$C$21,'Предельный ур. софинансирования'!B17:C102,2,FALSE),"")</f>
        <v/>
      </c>
      <c r="G18" s="164" t="str">
        <f t="shared" si="1"/>
        <v/>
      </c>
      <c r="H18" s="143"/>
      <c r="I18" s="144"/>
      <c r="J18" s="162"/>
      <c r="K18" s="163" t="str">
        <f>IF(B18&lt;&gt;0,(J18-M18-N18)*VLOOKUP('ПАСПОРТ пункты 1, 2'!$C$21,'Предельный ур. софинансирования'!B17:C102,2,FALSE),"")</f>
        <v/>
      </c>
      <c r="L18" s="164" t="str">
        <f t="shared" si="2"/>
        <v/>
      </c>
      <c r="M18" s="143"/>
      <c r="N18" s="144"/>
      <c r="O18" s="162"/>
      <c r="P18" s="163" t="str">
        <f>IF(B18&lt;&gt;0,(O18-R18-S18)*VLOOKUP('ПАСПОРТ пункты 1, 2'!$C$21,'Предельный ур. софинансирования'!B17:C102,2,FALSE),"")</f>
        <v/>
      </c>
      <c r="Q18" s="164" t="str">
        <f t="shared" si="3"/>
        <v/>
      </c>
      <c r="R18" s="143"/>
      <c r="S18" s="144"/>
      <c r="T18" s="110" t="str">
        <f t="shared" si="4"/>
        <v/>
      </c>
      <c r="U18" s="111" t="str">
        <f t="shared" si="5"/>
        <v/>
      </c>
      <c r="V18" s="112" t="str">
        <f t="shared" si="6"/>
        <v/>
      </c>
      <c r="W18" s="182" t="str">
        <f>IF(D18&lt;&gt;'6 пункт'!I18,"ОБЩИЙ ОБЪЕМ ФИНАНСИРОВАНИЯ ПО МЕРОПРИЯТИЮ НЕ СООТВЕТСТВУЕТ СМЕТНОЙ СТОИМОСТИ В ПУНКТЕ 6","")</f>
        <v/>
      </c>
    </row>
    <row r="19" spans="1:23" x14ac:dyDescent="0.3">
      <c r="A19" s="57">
        <v>16</v>
      </c>
      <c r="B19" s="21">
        <f>'ПАСПОРТ пункты 1, 2'!D48</f>
        <v>0</v>
      </c>
      <c r="C19" s="109"/>
      <c r="D19" s="142" t="str">
        <f t="shared" si="0"/>
        <v/>
      </c>
      <c r="E19" s="161"/>
      <c r="F19" s="163" t="str">
        <f>IF(B19&lt;&gt;0,(E19-H19-I19)*VLOOKUP('ПАСПОРТ пункты 1, 2'!$C$21,'Предельный ур. софинансирования'!B18:C103,2,FALSE),"")</f>
        <v/>
      </c>
      <c r="G19" s="164" t="str">
        <f t="shared" si="1"/>
        <v/>
      </c>
      <c r="H19" s="143"/>
      <c r="I19" s="144"/>
      <c r="J19" s="162"/>
      <c r="K19" s="163" t="str">
        <f>IF(B19&lt;&gt;0,(J19-M19-N19)*VLOOKUP('ПАСПОРТ пункты 1, 2'!$C$21,'Предельный ур. софинансирования'!B18:C103,2,FALSE),"")</f>
        <v/>
      </c>
      <c r="L19" s="164" t="str">
        <f t="shared" si="2"/>
        <v/>
      </c>
      <c r="M19" s="143"/>
      <c r="N19" s="144"/>
      <c r="O19" s="162"/>
      <c r="P19" s="163" t="str">
        <f>IF(B19&lt;&gt;0,(O19-R19-S19)*VLOOKUP('ПАСПОРТ пункты 1, 2'!$C$21,'Предельный ур. софинансирования'!B18:C103,2,FALSE),"")</f>
        <v/>
      </c>
      <c r="Q19" s="164" t="str">
        <f t="shared" si="3"/>
        <v/>
      </c>
      <c r="R19" s="143"/>
      <c r="S19" s="144"/>
      <c r="T19" s="110" t="str">
        <f t="shared" si="4"/>
        <v/>
      </c>
      <c r="U19" s="111" t="str">
        <f t="shared" si="5"/>
        <v/>
      </c>
      <c r="V19" s="112" t="str">
        <f t="shared" si="6"/>
        <v/>
      </c>
      <c r="W19" s="182" t="str">
        <f>IF(D19&lt;&gt;'6 пункт'!I19,"ОБЩИЙ ОБЪЕМ ФИНАНСИРОВАНИЯ ПО МЕРОПРИЯТИЮ НЕ СООТВЕТСТВУЕТ СМЕТНОЙ СТОИМОСТИ В ПУНКТЕ 6","")</f>
        <v/>
      </c>
    </row>
    <row r="20" spans="1:23" x14ac:dyDescent="0.3">
      <c r="A20" s="57">
        <v>17</v>
      </c>
      <c r="B20" s="21">
        <f>'ПАСПОРТ пункты 1, 2'!D49</f>
        <v>0</v>
      </c>
      <c r="C20" s="109"/>
      <c r="D20" s="142" t="str">
        <f t="shared" si="0"/>
        <v/>
      </c>
      <c r="E20" s="161"/>
      <c r="F20" s="163" t="str">
        <f>IF(B20&lt;&gt;0,(E20-H20-I20)*VLOOKUP('ПАСПОРТ пункты 1, 2'!$C$21,'Предельный ур. софинансирования'!B19:C104,2,FALSE),"")</f>
        <v/>
      </c>
      <c r="G20" s="164" t="str">
        <f t="shared" si="1"/>
        <v/>
      </c>
      <c r="H20" s="143"/>
      <c r="I20" s="144"/>
      <c r="J20" s="162"/>
      <c r="K20" s="163" t="str">
        <f>IF(B20&lt;&gt;0,(J20-M20-N20)*VLOOKUP('ПАСПОРТ пункты 1, 2'!$C$21,'Предельный ур. софинансирования'!B19:C104,2,FALSE),"")</f>
        <v/>
      </c>
      <c r="L20" s="164" t="str">
        <f t="shared" si="2"/>
        <v/>
      </c>
      <c r="M20" s="143"/>
      <c r="N20" s="144"/>
      <c r="O20" s="162"/>
      <c r="P20" s="163" t="str">
        <f>IF(B20&lt;&gt;0,(O20-R20-S20)*VLOOKUP('ПАСПОРТ пункты 1, 2'!$C$21,'Предельный ур. софинансирования'!B19:C104,2,FALSE),"")</f>
        <v/>
      </c>
      <c r="Q20" s="164" t="str">
        <f t="shared" si="3"/>
        <v/>
      </c>
      <c r="R20" s="143"/>
      <c r="S20" s="144"/>
      <c r="T20" s="110" t="str">
        <f t="shared" si="4"/>
        <v/>
      </c>
      <c r="U20" s="111" t="str">
        <f t="shared" si="5"/>
        <v/>
      </c>
      <c r="V20" s="112" t="str">
        <f t="shared" si="6"/>
        <v/>
      </c>
      <c r="W20" s="182" t="str">
        <f>IF(D20&lt;&gt;'6 пункт'!I20,"ОБЩИЙ ОБЪЕМ ФИНАНСИРОВАНИЯ ПО МЕРОПРИЯТИЮ НЕ СООТВЕТСТВУЕТ СМЕТНОЙ СТОИМОСТИ В ПУНКТЕ 6","")</f>
        <v/>
      </c>
    </row>
    <row r="21" spans="1:23" x14ac:dyDescent="0.3">
      <c r="A21" s="60">
        <v>18</v>
      </c>
      <c r="B21" s="21">
        <f>'ПАСПОРТ пункты 1, 2'!D50</f>
        <v>0</v>
      </c>
      <c r="C21" s="109"/>
      <c r="D21" s="142" t="str">
        <f t="shared" si="0"/>
        <v/>
      </c>
      <c r="E21" s="161"/>
      <c r="F21" s="163" t="str">
        <f>IF(B21&lt;&gt;0,(E21-H21-I21)*VLOOKUP('ПАСПОРТ пункты 1, 2'!$C$21,'Предельный ур. софинансирования'!B20:C105,2,FALSE),"")</f>
        <v/>
      </c>
      <c r="G21" s="164" t="str">
        <f t="shared" si="1"/>
        <v/>
      </c>
      <c r="H21" s="143"/>
      <c r="I21" s="144"/>
      <c r="J21" s="162"/>
      <c r="K21" s="163" t="str">
        <f>IF(B21&lt;&gt;0,(J21-M21-N21)*VLOOKUP('ПАСПОРТ пункты 1, 2'!$C$21,'Предельный ур. софинансирования'!B20:C105,2,FALSE),"")</f>
        <v/>
      </c>
      <c r="L21" s="164" t="str">
        <f t="shared" si="2"/>
        <v/>
      </c>
      <c r="M21" s="143"/>
      <c r="N21" s="144"/>
      <c r="O21" s="162"/>
      <c r="P21" s="163" t="str">
        <f>IF(B21&lt;&gt;0,(O21-R21-S21)*VLOOKUP('ПАСПОРТ пункты 1, 2'!$C$21,'Предельный ур. софинансирования'!B20:C105,2,FALSE),"")</f>
        <v/>
      </c>
      <c r="Q21" s="164" t="str">
        <f t="shared" si="3"/>
        <v/>
      </c>
      <c r="R21" s="143"/>
      <c r="S21" s="144"/>
      <c r="T21" s="110" t="str">
        <f t="shared" si="4"/>
        <v/>
      </c>
      <c r="U21" s="111" t="str">
        <f t="shared" si="5"/>
        <v/>
      </c>
      <c r="V21" s="112" t="str">
        <f t="shared" si="6"/>
        <v/>
      </c>
      <c r="W21" s="182" t="str">
        <f>IF(D21&lt;&gt;'6 пункт'!I21,"ОБЩИЙ ОБЪЕМ ФИНАНСИРОВАНИЯ ПО МЕРОПРИЯТИЮ НЕ СООТВЕТСТВУЕТ СМЕТНОЙ СТОИМОСТИ В ПУНКТЕ 6","")</f>
        <v/>
      </c>
    </row>
    <row r="22" spans="1:23" x14ac:dyDescent="0.3">
      <c r="A22" s="57">
        <v>19</v>
      </c>
      <c r="B22" s="21">
        <f>'ПАСПОРТ пункты 1, 2'!D51</f>
        <v>0</v>
      </c>
      <c r="C22" s="109"/>
      <c r="D22" s="142" t="str">
        <f t="shared" si="0"/>
        <v/>
      </c>
      <c r="E22" s="161"/>
      <c r="F22" s="163" t="str">
        <f>IF(B22&lt;&gt;0,(E22-H22-I22)*VLOOKUP('ПАСПОРТ пункты 1, 2'!$C$21,'Предельный ур. софинансирования'!B21:C106,2,FALSE),"")</f>
        <v/>
      </c>
      <c r="G22" s="164" t="str">
        <f t="shared" si="1"/>
        <v/>
      </c>
      <c r="H22" s="143"/>
      <c r="I22" s="144"/>
      <c r="J22" s="162"/>
      <c r="K22" s="163" t="str">
        <f>IF(B22&lt;&gt;0,(J22-M22-N22)*VLOOKUP('ПАСПОРТ пункты 1, 2'!$C$21,'Предельный ур. софинансирования'!B21:C106,2,FALSE),"")</f>
        <v/>
      </c>
      <c r="L22" s="164" t="str">
        <f t="shared" si="2"/>
        <v/>
      </c>
      <c r="M22" s="143"/>
      <c r="N22" s="144"/>
      <c r="O22" s="162"/>
      <c r="P22" s="163" t="str">
        <f>IF(B22&lt;&gt;0,(O22-R22-S22)*VLOOKUP('ПАСПОРТ пункты 1, 2'!$C$21,'Предельный ур. софинансирования'!B21:C106,2,FALSE),"")</f>
        <v/>
      </c>
      <c r="Q22" s="164" t="str">
        <f t="shared" si="3"/>
        <v/>
      </c>
      <c r="R22" s="143"/>
      <c r="S22" s="144"/>
      <c r="T22" s="110" t="str">
        <f t="shared" si="4"/>
        <v/>
      </c>
      <c r="U22" s="111" t="str">
        <f t="shared" si="5"/>
        <v/>
      </c>
      <c r="V22" s="112" t="str">
        <f t="shared" si="6"/>
        <v/>
      </c>
      <c r="W22" s="182" t="str">
        <f>IF(D22&lt;&gt;'6 пункт'!I22,"ОБЩИЙ ОБЪЕМ ФИНАНСИРОВАНИЯ ПО МЕРОПРИЯТИЮ НЕ СООТВЕТСТВУЕТ СМЕТНОЙ СТОИМОСТИ В ПУНКТЕ 6","")</f>
        <v/>
      </c>
    </row>
    <row r="23" spans="1:23" x14ac:dyDescent="0.3">
      <c r="A23" s="57">
        <v>20</v>
      </c>
      <c r="B23" s="21">
        <f>'ПАСПОРТ пункты 1, 2'!D52</f>
        <v>0</v>
      </c>
      <c r="C23" s="109"/>
      <c r="D23" s="142" t="str">
        <f t="shared" si="0"/>
        <v/>
      </c>
      <c r="E23" s="161"/>
      <c r="F23" s="163" t="str">
        <f>IF(B23&lt;&gt;0,(E23-H23-I23)*VLOOKUP('ПАСПОРТ пункты 1, 2'!$C$21,'Предельный ур. софинансирования'!B22:C107,2,FALSE),"")</f>
        <v/>
      </c>
      <c r="G23" s="164" t="str">
        <f t="shared" si="1"/>
        <v/>
      </c>
      <c r="H23" s="143"/>
      <c r="I23" s="144"/>
      <c r="J23" s="162"/>
      <c r="K23" s="163" t="str">
        <f>IF(B23&lt;&gt;0,(J23-M23-N23)*VLOOKUP('ПАСПОРТ пункты 1, 2'!$C$21,'Предельный ур. софинансирования'!B22:C107,2,FALSE),"")</f>
        <v/>
      </c>
      <c r="L23" s="164" t="str">
        <f t="shared" si="2"/>
        <v/>
      </c>
      <c r="M23" s="143"/>
      <c r="N23" s="144"/>
      <c r="O23" s="162"/>
      <c r="P23" s="163" t="str">
        <f>IF(B23&lt;&gt;0,(O23-R23-S23)*VLOOKUP('ПАСПОРТ пункты 1, 2'!$C$21,'Предельный ур. софинансирования'!B22:C107,2,FALSE),"")</f>
        <v/>
      </c>
      <c r="Q23" s="164" t="str">
        <f t="shared" si="3"/>
        <v/>
      </c>
      <c r="R23" s="143"/>
      <c r="S23" s="144"/>
      <c r="T23" s="110" t="str">
        <f t="shared" si="4"/>
        <v/>
      </c>
      <c r="U23" s="111" t="str">
        <f t="shared" si="5"/>
        <v/>
      </c>
      <c r="V23" s="112" t="str">
        <f t="shared" si="6"/>
        <v/>
      </c>
      <c r="W23" s="182" t="str">
        <f>IF(D23&lt;&gt;'6 пункт'!I23,"ОБЩИЙ ОБЪЕМ ФИНАНСИРОВАНИЯ ПО МЕРОПРИЯТИЮ НЕ СООТВЕТСТВУЕТ СМЕТНОЙ СТОИМОСТИ В ПУНКТЕ 6","")</f>
        <v/>
      </c>
    </row>
    <row r="24" spans="1:23" ht="19.5" thickBot="1" x14ac:dyDescent="0.35">
      <c r="A24" s="67"/>
      <c r="B24" s="68" t="s">
        <v>55</v>
      </c>
      <c r="C24" s="69">
        <f>SUM(C5:C23)</f>
        <v>2</v>
      </c>
      <c r="D24" s="145">
        <f>SUM(D5:D23)</f>
        <v>207341.08199999999</v>
      </c>
      <c r="E24" s="146">
        <f t="shared" ref="E24:S24" si="7">SUM(E5:E23)</f>
        <v>0</v>
      </c>
      <c r="F24" s="141">
        <f t="shared" si="7"/>
        <v>0</v>
      </c>
      <c r="G24" s="147">
        <f t="shared" si="7"/>
        <v>0</v>
      </c>
      <c r="H24" s="147">
        <f t="shared" si="7"/>
        <v>0</v>
      </c>
      <c r="I24" s="148">
        <f t="shared" si="7"/>
        <v>0</v>
      </c>
      <c r="J24" s="149">
        <f t="shared" si="7"/>
        <v>207341.08199999999</v>
      </c>
      <c r="K24" s="141">
        <f t="shared" si="7"/>
        <v>202991.06687384</v>
      </c>
      <c r="L24" s="147">
        <f t="shared" si="7"/>
        <v>4142.6748341600041</v>
      </c>
      <c r="M24" s="147">
        <f t="shared" si="7"/>
        <v>207.34029199999998</v>
      </c>
      <c r="N24" s="148">
        <f t="shared" si="7"/>
        <v>0</v>
      </c>
      <c r="O24" s="149">
        <f t="shared" si="7"/>
        <v>0</v>
      </c>
      <c r="P24" s="141">
        <f t="shared" si="7"/>
        <v>0</v>
      </c>
      <c r="Q24" s="147">
        <f t="shared" si="7"/>
        <v>0</v>
      </c>
      <c r="R24" s="147">
        <f t="shared" si="7"/>
        <v>0</v>
      </c>
      <c r="S24" s="148">
        <f t="shared" si="7"/>
        <v>0</v>
      </c>
      <c r="T24" s="70" t="s">
        <v>299</v>
      </c>
      <c r="U24" s="71" t="s">
        <v>299</v>
      </c>
      <c r="V24" s="72" t="s">
        <v>299</v>
      </c>
      <c r="W24" s="182" t="str">
        <f>IF(D24&lt;&gt;'6 пункт'!I24,"ОБЩИЙ ОБЪЕМ ФИНАНСИРОВАНИЯ ПО МЕРОПРИЯТИЮ НЕ СООТВЕТСТВУЕТ СМЕТНОЙ СТОИМОСТИ В ПУНКТЕ 6","")</f>
        <v/>
      </c>
    </row>
    <row r="25" spans="1:23" ht="22.5" x14ac:dyDescent="0.3">
      <c r="A25" s="78" t="s">
        <v>132</v>
      </c>
      <c r="B25" s="78"/>
      <c r="C25" s="78"/>
      <c r="D25" s="78"/>
      <c r="E25" s="78"/>
      <c r="F25" s="78"/>
      <c r="G25" s="78"/>
      <c r="H25" s="78"/>
      <c r="I25" s="78"/>
      <c r="J25" s="78"/>
      <c r="K25" s="78"/>
      <c r="L25" s="78"/>
      <c r="M25" s="78"/>
      <c r="N25" s="78"/>
    </row>
    <row r="26" spans="1:23" ht="22.5" x14ac:dyDescent="0.3">
      <c r="A26" s="20" t="s">
        <v>286</v>
      </c>
      <c r="B26" s="20"/>
      <c r="C26" s="20"/>
      <c r="D26" s="20"/>
      <c r="E26" s="20"/>
      <c r="F26" s="20"/>
      <c r="G26" s="20"/>
      <c r="H26" s="20"/>
      <c r="I26" s="20"/>
      <c r="J26" s="20"/>
      <c r="K26" s="20"/>
      <c r="L26" s="20"/>
      <c r="M26" s="20"/>
      <c r="N26" s="20"/>
    </row>
    <row r="27" spans="1:23" ht="22.5" x14ac:dyDescent="0.3">
      <c r="A27" s="20" t="s">
        <v>133</v>
      </c>
      <c r="B27" s="52"/>
      <c r="C27" s="52"/>
      <c r="D27" s="52"/>
      <c r="E27" s="52"/>
      <c r="F27" s="52"/>
      <c r="G27" s="52"/>
      <c r="H27" s="52"/>
      <c r="I27" s="52"/>
      <c r="J27" s="52"/>
      <c r="K27" s="52"/>
      <c r="L27" s="52"/>
      <c r="M27" s="52"/>
      <c r="N27" s="52"/>
    </row>
    <row r="28" spans="1:23" ht="22.5" x14ac:dyDescent="0.3">
      <c r="A28" s="20" t="s">
        <v>134</v>
      </c>
      <c r="B28" s="20"/>
      <c r="C28" s="20"/>
      <c r="D28" s="20"/>
      <c r="E28" s="20"/>
      <c r="F28" s="20"/>
      <c r="G28" s="20"/>
      <c r="H28" s="20"/>
      <c r="I28" s="20"/>
      <c r="J28" s="20"/>
      <c r="K28" s="20"/>
      <c r="L28" s="20"/>
      <c r="M28" s="20"/>
      <c r="N28" s="20"/>
    </row>
  </sheetData>
  <pageMargins left="0.70866141732283472" right="0.70866141732283472" top="0.74803149606299213" bottom="0.74803149606299213" header="0.31496062992125984" footer="0.31496062992125984"/>
  <pageSetup paperSize="9" scale="30" fitToHeight="0" orientation="landscape" r:id="rId1"/>
  <headerFooter>
    <oddFooter>&amp;R&amp;"Times New Roman,обычный"&amp;12&amp;P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25</vt:i4>
      </vt:variant>
      <vt:variant>
        <vt:lpstr>Именованные диапазоны</vt:lpstr>
      </vt:variant>
      <vt:variant>
        <vt:i4>43</vt:i4>
      </vt:variant>
    </vt:vector>
  </HeadingPairs>
  <TitlesOfParts>
    <vt:vector size="68" baseType="lpstr">
      <vt:lpstr>ПАСПОРТ пункты 1, 2</vt:lpstr>
      <vt:lpstr>3 пункт</vt:lpstr>
      <vt:lpstr>4 пункт</vt:lpstr>
      <vt:lpstr>5 пункт</vt:lpstr>
      <vt:lpstr>6 пункт</vt:lpstr>
      <vt:lpstr>7 пункт</vt:lpstr>
      <vt:lpstr>8 пункт</vt:lpstr>
      <vt:lpstr>9 пункт</vt:lpstr>
      <vt:lpstr>10 пункт</vt:lpstr>
      <vt:lpstr>11 пункт</vt:lpstr>
      <vt:lpstr>12 пункт</vt:lpstr>
      <vt:lpstr>13 пункт</vt:lpstr>
      <vt:lpstr>14 пункт</vt:lpstr>
      <vt:lpstr>15 пункт</vt:lpstr>
      <vt:lpstr>16 пункт</vt:lpstr>
      <vt:lpstr>17 пункт</vt:lpstr>
      <vt:lpstr>18 пункт</vt:lpstr>
      <vt:lpstr>19 пункт</vt:lpstr>
      <vt:lpstr>20 пункт</vt:lpstr>
      <vt:lpstr>21 пункт</vt:lpstr>
      <vt:lpstr>22 пункт</vt:lpstr>
      <vt:lpstr>Соответствие проекта критериям </vt:lpstr>
      <vt:lpstr>Отраслевые направления </vt:lpstr>
      <vt:lpstr>Предельный ур. софинансирования</vt:lpstr>
      <vt:lpstr>Лист1</vt:lpstr>
      <vt:lpstr>'10 пункт'!Заголовки_для_печати</vt:lpstr>
      <vt:lpstr>'11 пункт'!Заголовки_для_печати</vt:lpstr>
      <vt:lpstr>'12 пункт'!Заголовки_для_печати</vt:lpstr>
      <vt:lpstr>'13 пункт'!Заголовки_для_печати</vt:lpstr>
      <vt:lpstr>'14 пункт'!Заголовки_для_печати</vt:lpstr>
      <vt:lpstr>'15 пункт'!Заголовки_для_печати</vt:lpstr>
      <vt:lpstr>'16 пункт'!Заголовки_для_печати</vt:lpstr>
      <vt:lpstr>'17 пункт'!Заголовки_для_печати</vt:lpstr>
      <vt:lpstr>'18 пункт'!Заголовки_для_печати</vt:lpstr>
      <vt:lpstr>'19 пункт'!Заголовки_для_печати</vt:lpstr>
      <vt:lpstr>'20 пункт'!Заголовки_для_печати</vt:lpstr>
      <vt:lpstr>'21 пункт'!Заголовки_для_печати</vt:lpstr>
      <vt:lpstr>'22 пункт'!Заголовки_для_печати</vt:lpstr>
      <vt:lpstr>'3 пункт'!Заголовки_для_печати</vt:lpstr>
      <vt:lpstr>'4 пункт'!Заголовки_для_печати</vt:lpstr>
      <vt:lpstr>'5 пункт'!Заголовки_для_печати</vt:lpstr>
      <vt:lpstr>'6 пункт'!Заголовки_для_печати</vt:lpstr>
      <vt:lpstr>'7 пункт'!Заголовки_для_печати</vt:lpstr>
      <vt:lpstr>'8 пункт'!Заголовки_для_печати</vt:lpstr>
      <vt:lpstr>'9 пункт'!Заголовки_для_печати</vt:lpstr>
      <vt:lpstr>'ПАСПОРТ пункты 1, 2'!Заголовки_для_печати</vt:lpstr>
      <vt:lpstr>'Соответствие проекта критериям '!Заголовки_для_печати</vt:lpstr>
      <vt:lpstr>'10 пункт'!Область_печати</vt:lpstr>
      <vt:lpstr>'11 пункт'!Область_печати</vt:lpstr>
      <vt:lpstr>'12 пункт'!Область_печати</vt:lpstr>
      <vt:lpstr>'13 пункт'!Область_печати</vt:lpstr>
      <vt:lpstr>'14 пункт'!Область_печати</vt:lpstr>
      <vt:lpstr>'15 пункт'!Область_печати</vt:lpstr>
      <vt:lpstr>'16 пункт'!Область_печати</vt:lpstr>
      <vt:lpstr>'17 пункт'!Область_печати</vt:lpstr>
      <vt:lpstr>'18 пункт'!Область_печати</vt:lpstr>
      <vt:lpstr>'19 пункт'!Область_печати</vt:lpstr>
      <vt:lpstr>'20 пункт'!Область_печати</vt:lpstr>
      <vt:lpstr>'21 пункт'!Область_печати</vt:lpstr>
      <vt:lpstr>'22 пункт'!Область_печати</vt:lpstr>
      <vt:lpstr>'3 пункт'!Область_печати</vt:lpstr>
      <vt:lpstr>'4 пункт'!Область_печати</vt:lpstr>
      <vt:lpstr>'5 пункт'!Область_печати</vt:lpstr>
      <vt:lpstr>'6 пункт'!Область_печати</vt:lpstr>
      <vt:lpstr>'7 пункт'!Область_печати</vt:lpstr>
      <vt:lpstr>'8 пункт'!Область_печати</vt:lpstr>
      <vt:lpstr>'9 пункт'!Область_печати</vt:lpstr>
      <vt:lpstr>'ПАСПОРТ пункты 1,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Рыжова Полина Алексеевна</dc:creator>
  <cp:lastModifiedBy>Павозкова Ирина Михайловна</cp:lastModifiedBy>
  <cp:lastPrinted>2021-10-20T10:49:34Z</cp:lastPrinted>
  <dcterms:created xsi:type="dcterms:W3CDTF">2020-03-02T16:23:53Z</dcterms:created>
  <dcterms:modified xsi:type="dcterms:W3CDTF">2021-10-27T06:42:35Z</dcterms:modified>
</cp:coreProperties>
</file>